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Z:\Corporate Gifts\Excel Order Forms\Excel Order Forms 2025\"/>
    </mc:Choice>
  </mc:AlternateContent>
  <xr:revisionPtr revIDLastSave="0" documentId="13_ncr:1_{791731B9-B388-44DD-A697-C55B952528B7}" xr6:coauthVersionLast="47" xr6:coauthVersionMax="47" xr10:uidLastSave="{00000000-0000-0000-0000-000000000000}"/>
  <bookViews>
    <workbookView xWindow="28680" yWindow="-120" windowWidth="29040" windowHeight="15720" xr2:uid="{00000000-000D-0000-FFFF-FFFF00000000}"/>
  </bookViews>
  <sheets>
    <sheet name="Order Form" sheetId="1" r:id="rId1"/>
    <sheet name="Instructions" sheetId="2" r:id="rId2"/>
    <sheet name="Product Number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6" i="1" l="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25" i="1"/>
  <c r="F42" i="3"/>
  <c r="F30" i="3"/>
  <c r="F15" i="3"/>
  <c r="F151" i="3"/>
  <c r="F94" i="3"/>
  <c r="F83" i="3"/>
  <c r="F69" i="3"/>
  <c r="F68" i="3"/>
  <c r="F57" i="3"/>
  <c r="F56" i="3"/>
  <c r="F55" i="3"/>
  <c r="F54" i="3"/>
  <c r="F53" i="3"/>
  <c r="F51" i="3"/>
  <c r="F49" i="3"/>
  <c r="F17" i="3"/>
  <c r="P26" i="1" l="1"/>
  <c r="W26" i="1" s="1"/>
  <c r="P27" i="1"/>
  <c r="U27" i="1" s="1"/>
  <c r="P28" i="1"/>
  <c r="W28" i="1" s="1"/>
  <c r="P29" i="1"/>
  <c r="W29" i="1" s="1"/>
  <c r="P30" i="1"/>
  <c r="W30" i="1" s="1"/>
  <c r="P31" i="1"/>
  <c r="W31" i="1" s="1"/>
  <c r="P32" i="1"/>
  <c r="W32" i="1" s="1"/>
  <c r="P33" i="1"/>
  <c r="W33" i="1" s="1"/>
  <c r="P34" i="1"/>
  <c r="W34" i="1" s="1"/>
  <c r="P35" i="1"/>
  <c r="W35" i="1" s="1"/>
  <c r="P36" i="1"/>
  <c r="V36" i="1" s="1"/>
  <c r="P37" i="1"/>
  <c r="V37" i="1" s="1"/>
  <c r="P38" i="1"/>
  <c r="V38" i="1" s="1"/>
  <c r="P39" i="1"/>
  <c r="V39" i="1" s="1"/>
  <c r="P40" i="1"/>
  <c r="V40" i="1" s="1"/>
  <c r="P41" i="1"/>
  <c r="V41" i="1" s="1"/>
  <c r="P42" i="1"/>
  <c r="V42" i="1" s="1"/>
  <c r="P43" i="1"/>
  <c r="V43" i="1" s="1"/>
  <c r="P44" i="1"/>
  <c r="W44" i="1" s="1"/>
  <c r="P45" i="1"/>
  <c r="W45" i="1" s="1"/>
  <c r="P46" i="1"/>
  <c r="W46" i="1" s="1"/>
  <c r="P47" i="1"/>
  <c r="W47" i="1" s="1"/>
  <c r="P48" i="1"/>
  <c r="W48" i="1" s="1"/>
  <c r="P49" i="1"/>
  <c r="W49" i="1" s="1"/>
  <c r="P50" i="1"/>
  <c r="W50" i="1" s="1"/>
  <c r="P51" i="1"/>
  <c r="W51" i="1" s="1"/>
  <c r="P52" i="1"/>
  <c r="V52" i="1" s="1"/>
  <c r="P53" i="1"/>
  <c r="V53" i="1" s="1"/>
  <c r="P54" i="1"/>
  <c r="V54" i="1" s="1"/>
  <c r="P55" i="1"/>
  <c r="V55" i="1" s="1"/>
  <c r="P56" i="1"/>
  <c r="V56" i="1" s="1"/>
  <c r="P57" i="1"/>
  <c r="V57" i="1" s="1"/>
  <c r="P58" i="1"/>
  <c r="V58" i="1" s="1"/>
  <c r="P59" i="1"/>
  <c r="V59" i="1" s="1"/>
  <c r="P60" i="1"/>
  <c r="W60" i="1" s="1"/>
  <c r="P61" i="1"/>
  <c r="W61" i="1" s="1"/>
  <c r="P62" i="1"/>
  <c r="W62" i="1" s="1"/>
  <c r="P63" i="1"/>
  <c r="W63" i="1" s="1"/>
  <c r="P64" i="1"/>
  <c r="W64" i="1" s="1"/>
  <c r="P65" i="1"/>
  <c r="W65" i="1" s="1"/>
  <c r="P66" i="1"/>
  <c r="W66" i="1" s="1"/>
  <c r="P67" i="1"/>
  <c r="W67" i="1" s="1"/>
  <c r="P68" i="1"/>
  <c r="V68" i="1" s="1"/>
  <c r="P69" i="1"/>
  <c r="V69" i="1" s="1"/>
  <c r="P70" i="1"/>
  <c r="V70" i="1" s="1"/>
  <c r="P71" i="1"/>
  <c r="V71" i="1" s="1"/>
  <c r="P72" i="1"/>
  <c r="V72" i="1" s="1"/>
  <c r="P73" i="1"/>
  <c r="V73" i="1" s="1"/>
  <c r="P74" i="1"/>
  <c r="V74" i="1" s="1"/>
  <c r="P75" i="1"/>
  <c r="V75" i="1" s="1"/>
  <c r="P76" i="1"/>
  <c r="W76" i="1" s="1"/>
  <c r="P77" i="1"/>
  <c r="W77" i="1" s="1"/>
  <c r="P78" i="1"/>
  <c r="W78" i="1" s="1"/>
  <c r="P79" i="1"/>
  <c r="W79" i="1" s="1"/>
  <c r="P80" i="1"/>
  <c r="W80" i="1" s="1"/>
  <c r="P81" i="1"/>
  <c r="W81" i="1" s="1"/>
  <c r="P82" i="1"/>
  <c r="W82" i="1" s="1"/>
  <c r="P83" i="1"/>
  <c r="W83" i="1" s="1"/>
  <c r="P84" i="1"/>
  <c r="V84" i="1" s="1"/>
  <c r="P85" i="1"/>
  <c r="V85" i="1" s="1"/>
  <c r="P86" i="1"/>
  <c r="V86" i="1" s="1"/>
  <c r="P87" i="1"/>
  <c r="V87" i="1" s="1"/>
  <c r="P88" i="1"/>
  <c r="V88" i="1" s="1"/>
  <c r="P89" i="1"/>
  <c r="V89" i="1" s="1"/>
  <c r="P90" i="1"/>
  <c r="V90" i="1" s="1"/>
  <c r="P91" i="1"/>
  <c r="V91" i="1" s="1"/>
  <c r="P92" i="1"/>
  <c r="W92" i="1" s="1"/>
  <c r="P93" i="1"/>
  <c r="W93" i="1" s="1"/>
  <c r="P94" i="1"/>
  <c r="W94" i="1" s="1"/>
  <c r="P95" i="1"/>
  <c r="W95" i="1" s="1"/>
  <c r="P96" i="1"/>
  <c r="W96" i="1" s="1"/>
  <c r="P97" i="1"/>
  <c r="W97" i="1" s="1"/>
  <c r="P98" i="1"/>
  <c r="W98" i="1" s="1"/>
  <c r="P99" i="1"/>
  <c r="W99" i="1" s="1"/>
  <c r="P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25" i="1"/>
  <c r="V25" i="1" l="1"/>
  <c r="T25" i="1"/>
  <c r="U91" i="1"/>
  <c r="U75" i="1"/>
  <c r="U59" i="1"/>
  <c r="U43" i="1"/>
  <c r="V99" i="1"/>
  <c r="V83" i="1"/>
  <c r="V67" i="1"/>
  <c r="V51" i="1"/>
  <c r="V35" i="1"/>
  <c r="W91" i="1"/>
  <c r="W75" i="1"/>
  <c r="W59" i="1"/>
  <c r="W43" i="1"/>
  <c r="U90" i="1"/>
  <c r="U74" i="1"/>
  <c r="U58" i="1"/>
  <c r="U42" i="1"/>
  <c r="V98" i="1"/>
  <c r="V82" i="1"/>
  <c r="V66" i="1"/>
  <c r="V50" i="1"/>
  <c r="V34" i="1"/>
  <c r="W90" i="1"/>
  <c r="W74" i="1"/>
  <c r="W58" i="1"/>
  <c r="W42" i="1"/>
  <c r="U89" i="1"/>
  <c r="U73" i="1"/>
  <c r="U57" i="1"/>
  <c r="U41" i="1"/>
  <c r="V97" i="1"/>
  <c r="V81" i="1"/>
  <c r="V65" i="1"/>
  <c r="V49" i="1"/>
  <c r="V33" i="1"/>
  <c r="W89" i="1"/>
  <c r="W73" i="1"/>
  <c r="W57" i="1"/>
  <c r="W41" i="1"/>
  <c r="U88" i="1"/>
  <c r="U72" i="1"/>
  <c r="U56" i="1"/>
  <c r="U40" i="1"/>
  <c r="V96" i="1"/>
  <c r="V80" i="1"/>
  <c r="V64" i="1"/>
  <c r="V48" i="1"/>
  <c r="V32" i="1"/>
  <c r="W88" i="1"/>
  <c r="W72" i="1"/>
  <c r="W56" i="1"/>
  <c r="W40" i="1"/>
  <c r="U87" i="1"/>
  <c r="U71" i="1"/>
  <c r="U55" i="1"/>
  <c r="U39" i="1"/>
  <c r="V95" i="1"/>
  <c r="V79" i="1"/>
  <c r="V63" i="1"/>
  <c r="V47" i="1"/>
  <c r="V31" i="1"/>
  <c r="W87" i="1"/>
  <c r="W71" i="1"/>
  <c r="W55" i="1"/>
  <c r="W39" i="1"/>
  <c r="U86" i="1"/>
  <c r="U70" i="1"/>
  <c r="U54" i="1"/>
  <c r="U38" i="1"/>
  <c r="V94" i="1"/>
  <c r="V78" i="1"/>
  <c r="V62" i="1"/>
  <c r="V46" i="1"/>
  <c r="V30" i="1"/>
  <c r="W86" i="1"/>
  <c r="W70" i="1"/>
  <c r="W54" i="1"/>
  <c r="W38" i="1"/>
  <c r="U85" i="1"/>
  <c r="U69" i="1"/>
  <c r="U53" i="1"/>
  <c r="U37" i="1"/>
  <c r="V93" i="1"/>
  <c r="V77" i="1"/>
  <c r="V61" i="1"/>
  <c r="V45" i="1"/>
  <c r="V29" i="1"/>
  <c r="W85" i="1"/>
  <c r="W69" i="1"/>
  <c r="W53" i="1"/>
  <c r="W37" i="1"/>
  <c r="U84" i="1"/>
  <c r="U68" i="1"/>
  <c r="U52" i="1"/>
  <c r="U36" i="1"/>
  <c r="V92" i="1"/>
  <c r="V76" i="1"/>
  <c r="V60" i="1"/>
  <c r="V44" i="1"/>
  <c r="V28" i="1"/>
  <c r="W84" i="1"/>
  <c r="W68" i="1"/>
  <c r="W52" i="1"/>
  <c r="W36" i="1"/>
  <c r="U83" i="1"/>
  <c r="U67" i="1"/>
  <c r="U51" i="1"/>
  <c r="U35" i="1"/>
  <c r="U82" i="1"/>
  <c r="U66" i="1"/>
  <c r="U50" i="1"/>
  <c r="U34" i="1"/>
  <c r="U81" i="1"/>
  <c r="U65" i="1"/>
  <c r="U49" i="1"/>
  <c r="U33" i="1"/>
  <c r="U80" i="1"/>
  <c r="U64" i="1"/>
  <c r="U48" i="1"/>
  <c r="U32" i="1"/>
  <c r="U79" i="1"/>
  <c r="U63" i="1"/>
  <c r="U47" i="1"/>
  <c r="U31" i="1"/>
  <c r="U78" i="1"/>
  <c r="U62" i="1"/>
  <c r="U46" i="1"/>
  <c r="U30" i="1"/>
  <c r="U77" i="1"/>
  <c r="U61" i="1"/>
  <c r="U45" i="1"/>
  <c r="U29" i="1"/>
  <c r="U76" i="1"/>
  <c r="U60" i="1"/>
  <c r="U44" i="1"/>
  <c r="U28" i="1"/>
  <c r="W27" i="1"/>
  <c r="V27" i="1"/>
  <c r="V26" i="1"/>
  <c r="U26" i="1"/>
  <c r="U25" i="1"/>
  <c r="W25" i="1"/>
  <c r="F64" i="3"/>
  <c r="F9" i="3"/>
  <c r="F10" i="3"/>
  <c r="F11" i="3"/>
  <c r="F12" i="3"/>
  <c r="F13" i="3"/>
  <c r="F14" i="3"/>
  <c r="F16" i="3"/>
  <c r="F18" i="3"/>
  <c r="F19" i="3"/>
  <c r="F20" i="3"/>
  <c r="F21" i="3"/>
  <c r="F22" i="3"/>
  <c r="F23" i="3"/>
  <c r="F24" i="3"/>
  <c r="F25" i="3"/>
  <c r="F26" i="3"/>
  <c r="F27" i="3"/>
  <c r="F28" i="3"/>
  <c r="F29" i="3"/>
  <c r="F31" i="3"/>
  <c r="F32" i="3"/>
  <c r="F33" i="3"/>
  <c r="F34" i="3"/>
  <c r="F35" i="3"/>
  <c r="F36" i="3"/>
  <c r="F37" i="3"/>
  <c r="F38" i="3"/>
  <c r="F39" i="3"/>
  <c r="F40" i="3"/>
  <c r="F41" i="3"/>
  <c r="F43" i="3"/>
  <c r="F44" i="3"/>
  <c r="F45" i="3"/>
  <c r="F46" i="3"/>
  <c r="F47" i="3"/>
  <c r="F48" i="3"/>
  <c r="F50" i="3"/>
  <c r="F52" i="3"/>
  <c r="F58" i="3"/>
  <c r="F59" i="3"/>
  <c r="F60" i="3"/>
  <c r="F61" i="3"/>
  <c r="F62" i="3"/>
  <c r="F63" i="3"/>
  <c r="F65" i="3"/>
  <c r="F66" i="3"/>
  <c r="F67" i="3"/>
  <c r="F70" i="3"/>
  <c r="F71" i="3"/>
  <c r="F72" i="3"/>
  <c r="F73" i="3"/>
  <c r="F74" i="3"/>
  <c r="F75" i="3"/>
  <c r="F76" i="3"/>
  <c r="F77" i="3"/>
  <c r="F78" i="3"/>
  <c r="F79" i="3"/>
  <c r="F80" i="3"/>
  <c r="F81" i="3"/>
  <c r="F82" i="3"/>
  <c r="F84" i="3"/>
  <c r="F85" i="3"/>
  <c r="F86" i="3"/>
  <c r="F87" i="3"/>
  <c r="F88" i="3"/>
  <c r="F89" i="3"/>
  <c r="F90" i="3"/>
  <c r="F91" i="3"/>
  <c r="F92" i="3"/>
  <c r="F93"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6" i="3"/>
  <c r="F148" i="3"/>
  <c r="F149" i="3"/>
  <c r="F150" i="3"/>
  <c r="F152" i="3"/>
  <c r="F8" i="3"/>
  <c r="S25" i="1" l="1"/>
  <c r="S26" i="1"/>
  <c r="S27" i="1"/>
  <c r="S28" i="1"/>
  <c r="S29" i="1"/>
  <c r="S30" i="1"/>
  <c r="S31" i="1"/>
  <c r="S32" i="1"/>
  <c r="S33" i="1"/>
  <c r="S34" i="1"/>
  <c r="S35" i="1"/>
  <c r="S36" i="1"/>
  <c r="S37" i="1"/>
  <c r="S38" i="1"/>
  <c r="S39" i="1"/>
  <c r="S40" i="1"/>
  <c r="S41" i="1"/>
  <c r="S42" i="1"/>
  <c r="S43" i="1"/>
  <c r="S44" i="1"/>
  <c r="S45" i="1"/>
  <c r="S24" i="1" l="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T99" i="1" l="1"/>
  <c r="T96" i="1"/>
  <c r="T94" i="1"/>
  <c r="T92" i="1"/>
  <c r="T95" i="1"/>
  <c r="T97" i="1"/>
  <c r="T98" i="1"/>
  <c r="T93" i="1"/>
  <c r="T89" i="1" l="1"/>
  <c r="T84" i="1"/>
  <c r="T85" i="1"/>
  <c r="T82" i="1"/>
  <c r="T86" i="1"/>
  <c r="T90" i="1"/>
  <c r="T83" i="1"/>
  <c r="T91" i="1"/>
  <c r="T88" i="1"/>
  <c r="T87" i="1"/>
  <c r="T44" i="1" l="1"/>
  <c r="T50" i="1"/>
  <c r="T71" i="1"/>
  <c r="T77" i="1"/>
  <c r="T78" i="1"/>
  <c r="T67" i="1"/>
  <c r="T73" i="1"/>
  <c r="T59" i="1"/>
  <c r="T60" i="1"/>
  <c r="T47" i="1"/>
  <c r="T74" i="1"/>
  <c r="T55" i="1"/>
  <c r="T51" i="1"/>
  <c r="T56" i="1"/>
  <c r="T53" i="1"/>
  <c r="T57" i="1"/>
  <c r="T61" i="1"/>
  <c r="T65" i="1"/>
  <c r="T69" i="1"/>
  <c r="T80" i="1"/>
  <c r="T63" i="1"/>
  <c r="T46" i="1"/>
  <c r="T64" i="1"/>
  <c r="T48" i="1"/>
  <c r="T75" i="1"/>
  <c r="T45" i="1"/>
  <c r="T79" i="1"/>
  <c r="T81" i="1"/>
  <c r="T72" i="1"/>
  <c r="T52" i="1"/>
  <c r="T68" i="1"/>
  <c r="T42" i="1"/>
  <c r="T43" i="1"/>
  <c r="T49" i="1"/>
  <c r="T54" i="1"/>
  <c r="T58" i="1"/>
  <c r="T62" i="1"/>
  <c r="T66" i="1"/>
  <c r="T70" i="1"/>
  <c r="T76" i="1"/>
  <c r="T34" i="1" l="1"/>
  <c r="T30" i="1"/>
  <c r="T36" i="1"/>
  <c r="T33" i="1"/>
  <c r="T41" i="1"/>
  <c r="T29" i="1"/>
  <c r="T37" i="1"/>
  <c r="T32" i="1"/>
  <c r="T28" i="1"/>
  <c r="T35" i="1"/>
  <c r="T31" i="1"/>
  <c r="T39" i="1"/>
  <c r="T27" i="1"/>
  <c r="T40" i="1"/>
  <c r="T38" i="1"/>
  <c r="T26" i="1"/>
  <c r="P103" i="1"/>
  <c r="S103" i="1" l="1"/>
  <c r="R103" i="1"/>
  <c r="S104" i="1"/>
  <c r="S105" i="1" s="1"/>
  <c r="S106" i="1" s="1"/>
  <c r="S10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 Oten</author>
  </authors>
  <commentList>
    <comment ref="Q105" authorId="0" shapeId="0" xr:uid="{00000000-0006-0000-0000-000001000000}">
      <text>
        <r>
          <rPr>
            <b/>
            <sz val="8"/>
            <color indexed="81"/>
            <rFont val="Tahoma"/>
            <family val="2"/>
          </rPr>
          <t>*See 
'Instructions' TAB below.</t>
        </r>
      </text>
    </comment>
  </commentList>
</comments>
</file>

<file path=xl/sharedStrings.xml><?xml version="1.0" encoding="utf-8"?>
<sst xmlns="http://schemas.openxmlformats.org/spreadsheetml/2006/main" count="393" uniqueCount="387">
  <si>
    <t>Street Address:</t>
  </si>
  <si>
    <t>City, State, Zip:</t>
  </si>
  <si>
    <t>Contact Phone:</t>
  </si>
  <si>
    <t>Contact Email:</t>
  </si>
  <si>
    <t>Order #</t>
  </si>
  <si>
    <t>Country</t>
  </si>
  <si>
    <t>Phone</t>
  </si>
  <si>
    <t xml:space="preserve">Gift Card Message  </t>
  </si>
  <si>
    <t>Product Name</t>
  </si>
  <si>
    <t>Shipping</t>
  </si>
  <si>
    <t>Total</t>
  </si>
  <si>
    <t>Calculates via Method</t>
  </si>
  <si>
    <t>Calculates by item</t>
  </si>
  <si>
    <t>Doe</t>
  </si>
  <si>
    <t>John</t>
  </si>
  <si>
    <t>ABC Corporation</t>
  </si>
  <si>
    <t>123 Easy Street</t>
  </si>
  <si>
    <t>Ste 1234</t>
  </si>
  <si>
    <t>Los Angeles</t>
  </si>
  <si>
    <t>CA</t>
  </si>
  <si>
    <t>USA</t>
  </si>
  <si>
    <t>8006249544</t>
  </si>
  <si>
    <t>Note:  If you would like to order more items, insert more lines here.</t>
  </si>
  <si>
    <t>One product per line.</t>
  </si>
  <si>
    <t>Customer Name:</t>
  </si>
  <si>
    <t xml:space="preserve">Last Name   </t>
  </si>
  <si>
    <t xml:space="preserve">First Name      </t>
  </si>
  <si>
    <t>Company Name</t>
  </si>
  <si>
    <t>City</t>
  </si>
  <si>
    <t>State</t>
  </si>
  <si>
    <t>Zip</t>
  </si>
  <si>
    <t>Quantity</t>
  </si>
  <si>
    <t xml:space="preserve">Ship Method </t>
  </si>
  <si>
    <t>1        (Sample)</t>
  </si>
  <si>
    <t xml:space="preserve">Suite/Apt  #                      </t>
  </si>
  <si>
    <t>Product #</t>
  </si>
  <si>
    <t xml:space="preserve">Catalog Code if Available: </t>
  </si>
  <si>
    <t>Price</t>
  </si>
  <si>
    <t xml:space="preserve">Customer # and catalog code are on the back of your current catalog if available. </t>
  </si>
  <si>
    <t>Recipient Information:</t>
  </si>
  <si>
    <t>Billing Information:</t>
  </si>
  <si>
    <t xml:space="preserve">Your company name and address should be filled in as you would like them to appear to your recipients. </t>
  </si>
  <si>
    <t xml:space="preserve">Shipping: </t>
  </si>
  <si>
    <t>Calculates via Product #.</t>
  </si>
  <si>
    <t>Comments/Questions:</t>
  </si>
  <si>
    <t xml:space="preserve">Quantity Discounts </t>
  </si>
  <si>
    <t>$500 - 1000</t>
  </si>
  <si>
    <t>Product #:</t>
  </si>
  <si>
    <t>Submitting Your Order</t>
  </si>
  <si>
    <t>Company Name:</t>
  </si>
  <si>
    <t>More Questions?</t>
  </si>
  <si>
    <t>Customer # if Available:</t>
  </si>
  <si>
    <t xml:space="preserve">Expiration Date: </t>
  </si>
  <si>
    <t>Credit Card#:</t>
  </si>
  <si>
    <t>Amount Discounted</t>
  </si>
  <si>
    <t>Adjusted Total</t>
  </si>
  <si>
    <t>Shipping:</t>
  </si>
  <si>
    <t>Discount %</t>
  </si>
  <si>
    <t>08843</t>
  </si>
  <si>
    <t>How did you hear about Chukar?</t>
  </si>
  <si>
    <t>View Online</t>
  </si>
  <si>
    <r>
      <t>STEP 1:</t>
    </r>
    <r>
      <rPr>
        <b/>
        <sz val="9"/>
        <rFont val="Calibri"/>
        <family val="2"/>
      </rPr>
      <t xml:space="preserve"> Billing Information</t>
    </r>
  </si>
  <si>
    <r>
      <t>STEP 2</t>
    </r>
    <r>
      <rPr>
        <b/>
        <sz val="9"/>
        <rFont val="Calibri"/>
        <family val="2"/>
      </rPr>
      <t>: Recipient Information</t>
    </r>
  </si>
  <si>
    <r>
      <t xml:space="preserve">STEP 3: </t>
    </r>
    <r>
      <rPr>
        <b/>
        <sz val="9"/>
        <rFont val="Calibri"/>
        <family val="2"/>
      </rPr>
      <t xml:space="preserve">Save to your hardrive before e-mailing. E-mail to sales@chukar.com subject line: </t>
    </r>
    <r>
      <rPr>
        <b/>
        <i/>
        <sz val="9"/>
        <rFont val="Calibri"/>
        <family val="2"/>
      </rPr>
      <t>New Order (Company Name)</t>
    </r>
  </si>
  <si>
    <t xml:space="preserve">Large Order Form               </t>
  </si>
  <si>
    <t xml:space="preserve">(10 Recipients or More)   </t>
  </si>
  <si>
    <t>Include suite #'s to ensure delivery.</t>
  </si>
  <si>
    <t>Include area code; numbers only</t>
  </si>
  <si>
    <t xml:space="preserve">Merchandise Total:  </t>
  </si>
  <si>
    <t>06202</t>
  </si>
  <si>
    <t>06404</t>
  </si>
  <si>
    <t>06303</t>
  </si>
  <si>
    <t>06101</t>
  </si>
  <si>
    <t>08302</t>
  </si>
  <si>
    <t>08811</t>
  </si>
  <si>
    <t>07947</t>
  </si>
  <si>
    <t>08814</t>
  </si>
  <si>
    <t>$1001 - 2500</t>
  </si>
  <si>
    <t>$2501 - 5000</t>
  </si>
  <si>
    <t>Call Chukar Cherries customer service at 800-624-9544 Mon-Fri 8am-5pm Pacific Time</t>
  </si>
  <si>
    <t xml:space="preserve">Custom Products: If you are ordering a custom product, please talk to your sales rep about your custom product #. </t>
  </si>
  <si>
    <t xml:space="preserve">Chukar Cherries' carrier is UPS. If possible please provide a physical addresses instead of a PO Box. </t>
  </si>
  <si>
    <t>$5001 &amp; above</t>
  </si>
  <si>
    <t>*Discounts apply to merchandise only and are valid for one fiscal year (November 1st - October 31st)</t>
  </si>
  <si>
    <r>
      <t xml:space="preserve">Ship Date: </t>
    </r>
    <r>
      <rPr>
        <i/>
        <sz val="10"/>
        <rFont val="Calibri"/>
        <family val="2"/>
      </rPr>
      <t>ASAP</t>
    </r>
    <r>
      <rPr>
        <i/>
        <sz val="10"/>
        <rFont val="Calibri"/>
        <family val="2"/>
      </rPr>
      <t xml:space="preserve"> or enter date</t>
    </r>
  </si>
  <si>
    <r>
      <t>Best of Nature, Best of Chocolate</t>
    </r>
    <r>
      <rPr>
        <sz val="9"/>
        <rFont val="Calibri"/>
        <family val="2"/>
      </rPr>
      <t>®</t>
    </r>
  </si>
  <si>
    <t>01001</t>
  </si>
  <si>
    <t>06103</t>
  </si>
  <si>
    <t>Chocolate Honey Pecans Big Jar</t>
  </si>
  <si>
    <t>Product Total</t>
  </si>
  <si>
    <t>06406</t>
  </si>
  <si>
    <t>07929</t>
  </si>
  <si>
    <t>03279</t>
  </si>
  <si>
    <t>Pure Energy 12 Pack</t>
  </si>
  <si>
    <t>09205</t>
  </si>
  <si>
    <t>Seattle Souvenir Box</t>
  </si>
  <si>
    <t>Triple Cherry Nut Big Jar</t>
  </si>
  <si>
    <t>Cherry Pecan Caramel Corn Big Jar</t>
  </si>
  <si>
    <r>
      <t>Ad</t>
    </r>
    <r>
      <rPr>
        <b/>
        <sz val="9"/>
        <rFont val="Calibri"/>
        <family val="2"/>
      </rPr>
      <t xml:space="preserve">dress Line 1   </t>
    </r>
  </si>
  <si>
    <t>03345</t>
  </si>
  <si>
    <t>03349</t>
  </si>
  <si>
    <t>Chocolate Honey Pecans 12 Boxes</t>
  </si>
  <si>
    <t>Cherry Lover Sampler</t>
  </si>
  <si>
    <t>Chukar Northwest Box</t>
  </si>
  <si>
    <t>06111</t>
  </si>
  <si>
    <t>06112</t>
  </si>
  <si>
    <t>08840</t>
  </si>
  <si>
    <t>08841</t>
  </si>
  <si>
    <t>08860</t>
  </si>
  <si>
    <t>08848</t>
  </si>
  <si>
    <t>08838</t>
  </si>
  <si>
    <t>06401</t>
  </si>
  <si>
    <t>Holiday Classic Assortment</t>
  </si>
  <si>
    <t>06102</t>
  </si>
  <si>
    <t>Holiday Original Assortment</t>
  </si>
  <si>
    <t>06107</t>
  </si>
  <si>
    <t>06204</t>
  </si>
  <si>
    <t>06304</t>
  </si>
  <si>
    <t>03360</t>
  </si>
  <si>
    <t>07974</t>
  </si>
  <si>
    <t>03341</t>
  </si>
  <si>
    <t>Holiday Chocolate Cherry Quartet 12 Boxes</t>
  </si>
  <si>
    <t>01215</t>
  </si>
  <si>
    <t>Almond Cherry Granola Farm Jar</t>
  </si>
  <si>
    <t>01315</t>
  </si>
  <si>
    <t>Grain Free Cherry Granola Farm Jar</t>
  </si>
  <si>
    <t>Chocolate Cherry Cake</t>
  </si>
  <si>
    <t>03759</t>
  </si>
  <si>
    <r>
      <t xml:space="preserve">NO Preservatives </t>
    </r>
    <r>
      <rPr>
        <sz val="10"/>
        <rFont val="Calibri"/>
        <family val="2"/>
      </rPr>
      <t>• NO thing Artificial</t>
    </r>
  </si>
  <si>
    <t>Call our customer service team at 800-624-9544, Mon-Fri 8am-5pm P.S.T.</t>
  </si>
  <si>
    <t xml:space="preserve">The 5 digit product #'s can be found online at CHUKAR.COM, in your catalog, and on the Product #  tab of this order form. </t>
  </si>
  <si>
    <t>Recipient Name: Only one name will appear on the  shipping label. If you are sending to multiple people at one location note that in your gift message but have one person responsible for sharing the gift.</t>
  </si>
  <si>
    <r>
      <rPr>
        <sz val="10"/>
        <rFont val="Calibri"/>
        <family val="2"/>
        <scheme val="minor"/>
      </rPr>
      <t xml:space="preserve">Example Gift Message: </t>
    </r>
    <r>
      <rPr>
        <i/>
        <sz val="10"/>
        <rFont val="Calibri"/>
        <family val="2"/>
        <scheme val="minor"/>
      </rPr>
      <t>Dear John, Tom, Judy &amp; Paul, Have a great Holiday Season! ABC Company</t>
    </r>
  </si>
  <si>
    <t>Suite #'s are important to ensure prompt delivery. If UPS returns a package to Chukar Cherries due to a missing suite # Chukar Cherries will charge you to re-ship the package due to an address error beyond our control.</t>
  </si>
  <si>
    <t>Packages shipping to international addresses, PO Boxes, AK &amp; HI require a shipping quote from Chukar Cherries customer service team. Simply fill out and email your order form to sales@chukar.com and your sales rep will contact you with shipping quotes.</t>
  </si>
  <si>
    <r>
      <t>Different Products to One Recipient</t>
    </r>
    <r>
      <rPr>
        <sz val="10"/>
        <rFont val="Calibri"/>
        <family val="2"/>
      </rPr>
      <t xml:space="preserve">: If you have different products going to one recepient enter each product on a separate Excel line. </t>
    </r>
    <r>
      <rPr>
        <sz val="10"/>
        <rFont val="Calibri"/>
        <family val="2"/>
        <scheme val="minor"/>
      </rPr>
      <t xml:space="preserve">It is only necessary to fill out the address information on the first line. </t>
    </r>
  </si>
  <si>
    <t>Save the order form to your computer's hard drive. Then e-mail the order form to sales@chukar.com. 
Subject line: New Order (Your Company Name)</t>
  </si>
  <si>
    <t>Wishing you the best this season! 
Cherry Cheers, 
The Chukar Team</t>
  </si>
  <si>
    <r>
      <rPr>
        <b/>
        <i/>
        <sz val="9"/>
        <rFont val="Calibri"/>
        <family val="2"/>
        <scheme val="minor"/>
      </rPr>
      <t>Note: 200 characters maximum.</t>
    </r>
    <r>
      <rPr>
        <i/>
        <sz val="9"/>
        <rFont val="Calibri"/>
        <family val="2"/>
        <scheme val="minor"/>
      </rPr>
      <t xml:space="preserve">
Include your company name to ensure recognition.</t>
    </r>
  </si>
  <si>
    <t>Cherry Almond Biscotti Tin</t>
  </si>
  <si>
    <t>Yuletide Sampler</t>
  </si>
  <si>
    <t>Farm Festive Gift Basket</t>
  </si>
  <si>
    <t>Milk &amp; Dark Cherry Tin</t>
  </si>
  <si>
    <t>Holiday Cherry Quartet Tin</t>
  </si>
  <si>
    <t>Holiday Cherry &amp; Pecan Tin</t>
  </si>
  <si>
    <t>Holiday Cherry Cheers Tin</t>
  </si>
  <si>
    <t>01003</t>
  </si>
  <si>
    <t>Cherry Coffee Cake</t>
  </si>
  <si>
    <t>Merry Quartet Sampler</t>
  </si>
  <si>
    <t>08915</t>
  </si>
  <si>
    <t>Holiday Trio Tin</t>
  </si>
  <si>
    <t>03445</t>
  </si>
  <si>
    <t>Holiday Dark Chocolate Tower</t>
  </si>
  <si>
    <t>07981</t>
  </si>
  <si>
    <t>Dark Chocolate Sampler</t>
  </si>
  <si>
    <t>Holiday Wine &amp; Chocolate Duet</t>
  </si>
  <si>
    <t>03615</t>
  </si>
  <si>
    <t>Chocolate Cherry Celebration</t>
  </si>
  <si>
    <t>Nuts Over Bings Big Jar</t>
  </si>
  <si>
    <t>03632</t>
  </si>
  <si>
    <t>06415</t>
  </si>
  <si>
    <t>Milk Chocolate Classic Assortment</t>
  </si>
  <si>
    <t>Energy Boost 12 Pack</t>
  </si>
  <si>
    <t>Chukar's Best Wine Crate</t>
  </si>
  <si>
    <t>03376</t>
  </si>
  <si>
    <t>Classic Dark Chocolate Cherries Big Jar</t>
  </si>
  <si>
    <t>03230</t>
  </si>
  <si>
    <t>Energy Variety 12 Pack</t>
  </si>
  <si>
    <t>03456</t>
  </si>
  <si>
    <t>Birthday Chocolate 12 Boxes</t>
  </si>
  <si>
    <t>03449</t>
  </si>
  <si>
    <t>Chardonnay &amp; Chocolate Pairing</t>
  </si>
  <si>
    <t>Vineyard Bounty</t>
  </si>
  <si>
    <t>03487</t>
  </si>
  <si>
    <t>Holiday Classic Gift Box</t>
  </si>
  <si>
    <t>03601</t>
  </si>
  <si>
    <t>03603</t>
  </si>
  <si>
    <t>03611</t>
  </si>
  <si>
    <t>03454</t>
  </si>
  <si>
    <t>03455</t>
  </si>
  <si>
    <t>08907</t>
  </si>
  <si>
    <t>08909</t>
  </si>
  <si>
    <t>Fruit Bundle</t>
  </si>
  <si>
    <t>Chocolate Cherry Blossoms 12 Boxes</t>
  </si>
  <si>
    <t>07952</t>
  </si>
  <si>
    <t>Orchard Favorites Sampler</t>
  </si>
  <si>
    <t>Thank You Original Assortment</t>
  </si>
  <si>
    <t>Dark Chocolate Classic Assortment</t>
  </si>
  <si>
    <t>Nutty Crunch Gift Box</t>
  </si>
  <si>
    <t>Merry Cherry Gift Basket</t>
  </si>
  <si>
    <t>Holiday Bounty Gift Basket</t>
  </si>
  <si>
    <t>Holiday Northwest Gift Basket</t>
  </si>
  <si>
    <t>Sweet Holiday Gift Basket</t>
  </si>
  <si>
    <t>Holiday Dark Chocolate Tin</t>
  </si>
  <si>
    <t>Family owned for over 35 years</t>
  </si>
  <si>
    <t>Cabernet Chocolate Cherries Big Jar</t>
  </si>
  <si>
    <t>Red Wine &amp; Chocolate Pairing</t>
  </si>
  <si>
    <t>08908</t>
  </si>
  <si>
    <t>Chocolate Cherry Almond Biscotti Tin</t>
  </si>
  <si>
    <t>06114</t>
  </si>
  <si>
    <r>
      <t xml:space="preserve">We Promise... Premium ingredients, delicious treats, and excellent service. </t>
    </r>
    <r>
      <rPr>
        <i/>
        <sz val="10"/>
        <rFont val="Calibri"/>
        <family val="2"/>
      </rPr>
      <t>The Best of Nature, Best of Chocolate</t>
    </r>
    <r>
      <rPr>
        <i/>
        <sz val="12"/>
        <rFont val="Calibri"/>
        <family val="2"/>
      </rPr>
      <t>®</t>
    </r>
    <r>
      <rPr>
        <i/>
        <sz val="10"/>
        <rFont val="Calibri"/>
        <family val="2"/>
      </rPr>
      <t xml:space="preserve"> </t>
    </r>
  </si>
  <si>
    <r>
      <t>All things Chukar</t>
    </r>
    <r>
      <rPr>
        <sz val="11"/>
        <rFont val="Calibri"/>
        <family val="2"/>
      </rPr>
      <t>®</t>
    </r>
    <r>
      <rPr>
        <sz val="10"/>
        <rFont val="Calibri"/>
        <family val="2"/>
      </rPr>
      <t xml:space="preserve"> are made fresh and shipped FAST. You'll be satisfied or we'll make it right. </t>
    </r>
  </si>
  <si>
    <t>03478</t>
  </si>
  <si>
    <t>Holiday Dark Chocolate Original Assortment</t>
  </si>
  <si>
    <t>Holiday Grand Assortment</t>
  </si>
  <si>
    <t>Holiday Sumptuous Assortment</t>
  </si>
  <si>
    <t>Holiday Milk &amp; Dark Cherry Tin</t>
  </si>
  <si>
    <t>Holiday Milk Chocolate Tin</t>
  </si>
  <si>
    <t>Washington My Home</t>
  </si>
  <si>
    <t>Black Forest Cherries</t>
  </si>
  <si>
    <t>Classic Dark Cherries</t>
  </si>
  <si>
    <t>Amaretto Rainiers</t>
  </si>
  <si>
    <t>Cabernet Cherries</t>
  </si>
  <si>
    <t>Organic Chipotle Cherries</t>
  </si>
  <si>
    <t>Organic Chocolate Rainiers</t>
  </si>
  <si>
    <t>Organic Chocolate Tarts</t>
  </si>
  <si>
    <t>Cocoa Pecans</t>
  </si>
  <si>
    <t>Vanilla Almonds</t>
  </si>
  <si>
    <t>Classic Milk Cherries</t>
  </si>
  <si>
    <t>Cherry Bings</t>
  </si>
  <si>
    <t>Truffle Cherries</t>
  </si>
  <si>
    <t>Honey Pecans</t>
  </si>
  <si>
    <t>Cherry Blossoms</t>
  </si>
  <si>
    <t>Raspberry Truffles</t>
  </si>
  <si>
    <t>Cherry Quartet</t>
  </si>
  <si>
    <t>Orchard Medley</t>
  </si>
  <si>
    <t>Cherry Medley</t>
  </si>
  <si>
    <t>Pistachio Cherry</t>
  </si>
  <si>
    <t>Nuts Over Bings</t>
  </si>
  <si>
    <t>Triple Cherry Nut</t>
  </si>
  <si>
    <t>Bing Cherries</t>
  </si>
  <si>
    <t>Rainier Cherries</t>
  </si>
  <si>
    <t>Organic Rainier Cherries</t>
  </si>
  <si>
    <t>Organic Tart Cherries</t>
  </si>
  <si>
    <t>Cherries Jubilee</t>
  </si>
  <si>
    <t>Sour Cherry Preserves</t>
  </si>
  <si>
    <t>Cherry Pepper Jelly</t>
  </si>
  <si>
    <t>Sour Cherry Pie Filling</t>
  </si>
  <si>
    <t>Holiday Three Cherry Tin</t>
  </si>
  <si>
    <t>Holiday Triple Cherry Nut Tin</t>
  </si>
  <si>
    <t>White Chocolate Blueberries</t>
  </si>
  <si>
    <t>Hazelnut Cherries</t>
  </si>
  <si>
    <t>Milk Chocolate Big Jar</t>
  </si>
  <si>
    <t>Almond Cherry Granola</t>
  </si>
  <si>
    <t>Grain Free Cherry Granola</t>
  </si>
  <si>
    <t>Two Red Blend Wine Box</t>
  </si>
  <si>
    <t>Two Chardonnay Wine Box</t>
  </si>
  <si>
    <t>Red Blend &amp; Chardonnay Wine Box</t>
  </si>
  <si>
    <t>Three Red Blend Wine Box</t>
  </si>
  <si>
    <t>Three Chardonnay Wine Box</t>
  </si>
  <si>
    <t>Chardonnay &amp; Two Red Blend Wine Box</t>
  </si>
  <si>
    <t>Build a Gift</t>
  </si>
  <si>
    <t>Best Seller Bundle</t>
  </si>
  <si>
    <t>Milk Chocolate Bundle</t>
  </si>
  <si>
    <t>Dark Chocolate Bundle</t>
  </si>
  <si>
    <t>Chukar Choice Crate</t>
  </si>
  <si>
    <t>Washington State Pickled Asparagus</t>
  </si>
  <si>
    <t>Original Assortment</t>
  </si>
  <si>
    <t>Dark Chocolate Original Assortment</t>
  </si>
  <si>
    <t>Happy Birthday Original Assortment</t>
  </si>
  <si>
    <t>Thinking Of You Original Assortment</t>
  </si>
  <si>
    <t>Grand Assortment</t>
  </si>
  <si>
    <t>Sumptuous Assortment</t>
  </si>
  <si>
    <t>Classic Assortment</t>
  </si>
  <si>
    <t>Souvenir Mug</t>
  </si>
  <si>
    <t>Triple Cherry Nut Tin</t>
  </si>
  <si>
    <t>Cherry Caramel Twists</t>
  </si>
  <si>
    <t>Tart Cherries Lightly Sweetened</t>
  </si>
  <si>
    <t>Cherry Pecan Caramel Corn Bag</t>
  </si>
  <si>
    <t>Cherry Almond Biscotti Box</t>
  </si>
  <si>
    <t>Event Favors</t>
  </si>
  <si>
    <t>08914</t>
  </si>
  <si>
    <t>03606</t>
  </si>
  <si>
    <t>03610</t>
  </si>
  <si>
    <t>05211</t>
  </si>
  <si>
    <t>01200</t>
  </si>
  <si>
    <t>01208</t>
  </si>
  <si>
    <t>03401</t>
  </si>
  <si>
    <t>03402</t>
  </si>
  <si>
    <t>03403</t>
  </si>
  <si>
    <t>03404</t>
  </si>
  <si>
    <t>03405</t>
  </si>
  <si>
    <t>03406</t>
  </si>
  <si>
    <t>03407</t>
  </si>
  <si>
    <t>03417</t>
  </si>
  <si>
    <t>03494</t>
  </si>
  <si>
    <t>03495</t>
  </si>
  <si>
    <t>03496</t>
  </si>
  <si>
    <t>03612</t>
  </si>
  <si>
    <t>05200</t>
  </si>
  <si>
    <t>08702</t>
  </si>
  <si>
    <t>23507</t>
  </si>
  <si>
    <t>18102</t>
  </si>
  <si>
    <t>18705</t>
  </si>
  <si>
    <t>18804</t>
  </si>
  <si>
    <t>20006</t>
  </si>
  <si>
    <t>20106</t>
  </si>
  <si>
    <t>20306</t>
  </si>
  <si>
    <t>20702</t>
  </si>
  <si>
    <t>20806</t>
  </si>
  <si>
    <t>20906</t>
  </si>
  <si>
    <t>21107</t>
  </si>
  <si>
    <t>21307</t>
  </si>
  <si>
    <t>21707</t>
  </si>
  <si>
    <t>21907</t>
  </si>
  <si>
    <t>22007</t>
  </si>
  <si>
    <t>22048</t>
  </si>
  <si>
    <t>22107</t>
  </si>
  <si>
    <t>22207</t>
  </si>
  <si>
    <t>22307</t>
  </si>
  <si>
    <t>22507</t>
  </si>
  <si>
    <t>22807</t>
  </si>
  <si>
    <t>23548</t>
  </si>
  <si>
    <t>23807</t>
  </si>
  <si>
    <t>23848</t>
  </si>
  <si>
    <t>23907</t>
  </si>
  <si>
    <t>24006</t>
  </si>
  <si>
    <t>24106</t>
  </si>
  <si>
    <t>24132</t>
  </si>
  <si>
    <t>24206</t>
  </si>
  <si>
    <t>25006</t>
  </si>
  <si>
    <t>25032</t>
  </si>
  <si>
    <t>25207</t>
  </si>
  <si>
    <t>25507</t>
  </si>
  <si>
    <t>26007</t>
  </si>
  <si>
    <t>26048</t>
  </si>
  <si>
    <t>27207</t>
  </si>
  <si>
    <t>27507</t>
  </si>
  <si>
    <t>30705</t>
  </si>
  <si>
    <t>30716</t>
  </si>
  <si>
    <t>33613</t>
  </si>
  <si>
    <t>33813</t>
  </si>
  <si>
    <t>36313</t>
  </si>
  <si>
    <t>36613</t>
  </si>
  <si>
    <t>36714</t>
  </si>
  <si>
    <t>38813</t>
  </si>
  <si>
    <t>39140</t>
  </si>
  <si>
    <t>39340</t>
  </si>
  <si>
    <t>40103</t>
  </si>
  <si>
    <t>55301</t>
  </si>
  <si>
    <t>Happy Holidays Tower</t>
  </si>
  <si>
    <t>Holiday Joy Gift Box</t>
  </si>
  <si>
    <t>Cherry &amp; Nut Gift Basket</t>
  </si>
  <si>
    <t>03315</t>
  </si>
  <si>
    <t>Cherry Christmas Tower</t>
  </si>
  <si>
    <t>03613</t>
  </si>
  <si>
    <t>03618</t>
  </si>
  <si>
    <t>Classic Dark Cherries 12 Boxes</t>
  </si>
  <si>
    <t>03640</t>
  </si>
  <si>
    <t>03642</t>
  </si>
  <si>
    <t>Buy the Store</t>
  </si>
  <si>
    <t>03643</t>
  </si>
  <si>
    <t>03745</t>
  </si>
  <si>
    <t>03751</t>
  </si>
  <si>
    <t>06117</t>
  </si>
  <si>
    <t>Christmas Original Assortment</t>
  </si>
  <si>
    <t>06201</t>
  </si>
  <si>
    <t>Christmas Grand Assortment</t>
  </si>
  <si>
    <t>08205</t>
  </si>
  <si>
    <t>Cherry Christmas Quartet Tin</t>
  </si>
  <si>
    <t>08871</t>
  </si>
  <si>
    <t>Christmas Triple Cherry Nut Tin</t>
  </si>
  <si>
    <t>40104</t>
  </si>
  <si>
    <t>Chocolate Cherry Almond Biscotti Box</t>
  </si>
  <si>
    <t>03236</t>
  </si>
  <si>
    <t>Chocolate Cherry Quartet 12 Boxes</t>
  </si>
  <si>
    <t>03413</t>
  </si>
  <si>
    <t>Cherry Pantry Bundle</t>
  </si>
  <si>
    <t>03497</t>
  </si>
  <si>
    <t>Cherry Bundle</t>
  </si>
  <si>
    <t>Cherry Trio</t>
  </si>
  <si>
    <t>Bing Cherry Preserves</t>
  </si>
  <si>
    <t>Chocolate Cherry Fudge Sauce</t>
  </si>
  <si>
    <t>Sour Cherry Topping</t>
  </si>
  <si>
    <t>38013</t>
  </si>
  <si>
    <t>Cherry Chipotle Grilling Sauce</t>
  </si>
  <si>
    <t>Peach Cherry Salsa</t>
  </si>
  <si>
    <t>38913</t>
  </si>
  <si>
    <t>Cherry Apples</t>
  </si>
  <si>
    <t>Triple Cherry Pie Filling</t>
  </si>
  <si>
    <t>Cocktail Cherries With Stems</t>
  </si>
  <si>
    <r>
      <t xml:space="preserve">Note: only 1 name will appear on address label.
</t>
    </r>
    <r>
      <rPr>
        <b/>
        <i/>
        <sz val="9"/>
        <rFont val="Calibri"/>
        <family val="2"/>
        <scheme val="minor"/>
      </rPr>
      <t>20 Characters max.</t>
    </r>
  </si>
  <si>
    <r>
      <t xml:space="preserve">Note: only 1 name will appear on address label.
</t>
    </r>
    <r>
      <rPr>
        <b/>
        <i/>
        <sz val="9"/>
        <rFont val="Calibri"/>
        <family val="2"/>
        <scheme val="minor"/>
      </rPr>
      <t>15 Characters max.</t>
    </r>
  </si>
  <si>
    <t>40 Characters max.</t>
  </si>
  <si>
    <t>CG125</t>
  </si>
  <si>
    <t>GRD</t>
  </si>
  <si>
    <t xml:space="preserve">GRD: 3-5 days                              2DAY: 2 days                              1DAY: 1 day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</si>
</sst>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000"/>
    <numFmt numFmtId="165" formatCode="&quot;$&quot;#,##0.00"/>
  </numFmts>
  <fonts count="40" x14ac:knownFonts="1">
    <font>
      <sz val="10"/>
      <name val="Arial"/>
    </font>
    <font>
      <u/>
      <sz val="10"/>
      <color indexed="12"/>
      <name val="Arial"/>
      <family val="2"/>
    </font>
    <font>
      <sz val="8"/>
      <name val="Arial"/>
      <family val="2"/>
    </font>
    <font>
      <b/>
      <sz val="8"/>
      <color indexed="81"/>
      <name val="Tahoma"/>
      <family val="2"/>
    </font>
    <font>
      <b/>
      <sz val="9"/>
      <name val="Calibri"/>
      <family val="2"/>
    </font>
    <font>
      <sz val="9"/>
      <name val="Calibri"/>
      <family val="2"/>
    </font>
    <font>
      <b/>
      <i/>
      <sz val="9"/>
      <name val="Calibri"/>
      <family val="2"/>
    </font>
    <font>
      <sz val="10"/>
      <name val="Calibri"/>
      <family val="2"/>
    </font>
    <font>
      <i/>
      <sz val="10"/>
      <name val="Calibri"/>
      <family val="2"/>
    </font>
    <font>
      <i/>
      <sz val="12"/>
      <name val="Calibri"/>
      <family val="2"/>
    </font>
    <font>
      <sz val="11"/>
      <name val="Calibri"/>
      <family val="2"/>
    </font>
    <font>
      <b/>
      <sz val="9"/>
      <name val="Calibri"/>
      <family val="2"/>
      <scheme val="minor"/>
    </font>
    <font>
      <sz val="9"/>
      <name val="Calibri"/>
      <family val="2"/>
      <scheme val="minor"/>
    </font>
    <font>
      <i/>
      <sz val="9"/>
      <name val="Calibri"/>
      <family val="2"/>
      <scheme val="minor"/>
    </font>
    <font>
      <u/>
      <sz val="9"/>
      <color indexed="12"/>
      <name val="Calibri"/>
      <family val="2"/>
      <scheme val="minor"/>
    </font>
    <font>
      <b/>
      <sz val="9"/>
      <color indexed="12"/>
      <name val="Calibri"/>
      <family val="2"/>
      <scheme val="minor"/>
    </font>
    <font>
      <b/>
      <u/>
      <sz val="9"/>
      <color indexed="10"/>
      <name val="Calibri"/>
      <family val="2"/>
      <scheme val="minor"/>
    </font>
    <font>
      <b/>
      <u/>
      <sz val="9"/>
      <color indexed="12"/>
      <name val="Calibri"/>
      <family val="2"/>
      <scheme val="minor"/>
    </font>
    <font>
      <b/>
      <i/>
      <sz val="9"/>
      <name val="Calibri"/>
      <family val="2"/>
      <scheme val="minor"/>
    </font>
    <font>
      <b/>
      <i/>
      <sz val="9"/>
      <color indexed="63"/>
      <name val="Calibri"/>
      <family val="2"/>
      <scheme val="minor"/>
    </font>
    <font>
      <sz val="9"/>
      <color indexed="63"/>
      <name val="Calibri"/>
      <family val="2"/>
      <scheme val="minor"/>
    </font>
    <font>
      <sz val="9"/>
      <color indexed="9"/>
      <name val="Calibri"/>
      <family val="2"/>
      <scheme val="minor"/>
    </font>
    <font>
      <b/>
      <sz val="10"/>
      <color indexed="16"/>
      <name val="Calibri"/>
      <family val="2"/>
      <scheme val="minor"/>
    </font>
    <font>
      <b/>
      <sz val="11"/>
      <name val="Calibri"/>
      <family val="2"/>
      <scheme val="minor"/>
    </font>
    <font>
      <b/>
      <sz val="10"/>
      <name val="Calibri"/>
      <family val="2"/>
      <scheme val="minor"/>
    </font>
    <font>
      <sz val="10"/>
      <name val="Calibri"/>
      <family val="2"/>
      <scheme val="minor"/>
    </font>
    <font>
      <i/>
      <sz val="10"/>
      <name val="Calibri"/>
      <family val="2"/>
      <scheme val="minor"/>
    </font>
    <font>
      <b/>
      <sz val="9"/>
      <color theme="0"/>
      <name val="Calibri"/>
      <family val="2"/>
      <scheme val="minor"/>
    </font>
    <font>
      <sz val="9"/>
      <color theme="0"/>
      <name val="Calibri"/>
      <family val="2"/>
      <scheme val="minor"/>
    </font>
    <font>
      <b/>
      <u/>
      <sz val="9"/>
      <color theme="0"/>
      <name val="Calibri"/>
      <family val="2"/>
      <scheme val="minor"/>
    </font>
    <font>
      <i/>
      <sz val="9"/>
      <color theme="0"/>
      <name val="Calibri"/>
      <family val="2"/>
      <scheme val="minor"/>
    </font>
    <font>
      <b/>
      <u/>
      <sz val="9"/>
      <name val="Calibri"/>
      <family val="2"/>
      <scheme val="minor"/>
    </font>
    <font>
      <sz val="10"/>
      <color theme="0"/>
      <name val="Calibri"/>
      <family val="2"/>
      <scheme val="minor"/>
    </font>
    <font>
      <b/>
      <sz val="10"/>
      <color theme="0"/>
      <name val="Calibri"/>
      <family val="2"/>
      <scheme val="minor"/>
    </font>
    <font>
      <sz val="10"/>
      <color theme="1"/>
      <name val="Verdana"/>
      <family val="2"/>
    </font>
    <font>
      <u/>
      <sz val="9"/>
      <color indexed="12"/>
      <name val="Arial"/>
      <family val="2"/>
    </font>
    <font>
      <sz val="9"/>
      <color theme="1"/>
      <name val="Calibri"/>
      <family val="2"/>
      <scheme val="minor"/>
    </font>
    <font>
      <sz val="9"/>
      <color rgb="FF212529"/>
      <name val="Calibri"/>
      <family val="2"/>
      <scheme val="minor"/>
    </font>
    <font>
      <sz val="8"/>
      <color indexed="63"/>
      <name val="Calibri"/>
      <family val="2"/>
      <scheme val="minor"/>
    </font>
    <font>
      <sz val="11"/>
      <color rgb="FFFF0000"/>
      <name val="Calibri"/>
      <family val="2"/>
    </font>
  </fonts>
  <fills count="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55"/>
        <bgColor indexed="64"/>
      </patternFill>
    </fill>
    <fill>
      <patternFill patternType="solid">
        <fgColor rgb="FFFFFFCC"/>
        <bgColor indexed="64"/>
      </patternFill>
    </fill>
  </fills>
  <borders count="36">
    <border>
      <left/>
      <right/>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style="thin">
        <color rgb="FF000000"/>
      </top>
      <bottom/>
      <diagonal/>
    </border>
  </borders>
  <cellStyleXfs count="3">
    <xf numFmtId="0" fontId="0" fillId="0" borderId="0"/>
    <xf numFmtId="0" fontId="1" fillId="0" borderId="0" applyNumberFormat="0" applyFill="0" applyBorder="0" applyAlignment="0" applyProtection="0">
      <alignment vertical="top"/>
      <protection locked="0"/>
    </xf>
    <xf numFmtId="0" fontId="34" fillId="0" borderId="0"/>
  </cellStyleXfs>
  <cellXfs count="266">
    <xf numFmtId="0" fontId="0" fillId="0" borderId="0" xfId="0"/>
    <xf numFmtId="0" fontId="11" fillId="2" borderId="0" xfId="0" applyFont="1" applyFill="1"/>
    <xf numFmtId="0" fontId="12" fillId="2" borderId="0" xfId="0" applyFont="1" applyFill="1"/>
    <xf numFmtId="164" fontId="11" fillId="2" borderId="0" xfId="0" applyNumberFormat="1" applyFont="1" applyFill="1"/>
    <xf numFmtId="49" fontId="11" fillId="2" borderId="0" xfId="0" applyNumberFormat="1" applyFont="1" applyFill="1"/>
    <xf numFmtId="1" fontId="11" fillId="2" borderId="0" xfId="0" applyNumberFormat="1" applyFont="1" applyFill="1"/>
    <xf numFmtId="165" fontId="11" fillId="2" borderId="0" xfId="0" applyNumberFormat="1" applyFont="1" applyFill="1" applyAlignment="1">
      <alignment horizontal="right"/>
    </xf>
    <xf numFmtId="4" fontId="11" fillId="2" borderId="0" xfId="0" applyNumberFormat="1" applyFont="1" applyFill="1" applyAlignment="1">
      <alignment horizontal="right"/>
    </xf>
    <xf numFmtId="0" fontId="11" fillId="2" borderId="0" xfId="0" applyFont="1" applyFill="1" applyAlignment="1">
      <alignment vertical="center"/>
    </xf>
    <xf numFmtId="0" fontId="12" fillId="2" borderId="0" xfId="0" applyFont="1" applyFill="1" applyAlignment="1">
      <alignment vertical="center"/>
    </xf>
    <xf numFmtId="164" fontId="12" fillId="2" borderId="0" xfId="0" applyNumberFormat="1" applyFont="1" applyFill="1" applyAlignment="1">
      <alignment vertical="center"/>
    </xf>
    <xf numFmtId="49" fontId="12" fillId="2" borderId="0" xfId="0" applyNumberFormat="1" applyFont="1" applyFill="1" applyAlignment="1">
      <alignment vertical="center"/>
    </xf>
    <xf numFmtId="1" fontId="12" fillId="2" borderId="0" xfId="0" applyNumberFormat="1" applyFont="1" applyFill="1" applyAlignment="1">
      <alignment vertical="center"/>
    </xf>
    <xf numFmtId="165" fontId="12" fillId="2" borderId="0" xfId="0" applyNumberFormat="1" applyFont="1" applyFill="1" applyAlignment="1">
      <alignment horizontal="right" vertical="center"/>
    </xf>
    <xf numFmtId="4" fontId="12" fillId="2" borderId="0" xfId="0" applyNumberFormat="1" applyFont="1" applyFill="1" applyAlignment="1">
      <alignment horizontal="right" vertical="center"/>
    </xf>
    <xf numFmtId="0" fontId="13" fillId="2" borderId="0" xfId="0" applyFont="1" applyFill="1" applyAlignment="1">
      <alignment vertical="center"/>
    </xf>
    <xf numFmtId="0" fontId="14" fillId="2" borderId="0" xfId="1" applyFont="1" applyFill="1" applyBorder="1" applyAlignment="1" applyProtection="1">
      <alignment vertical="center"/>
    </xf>
    <xf numFmtId="0" fontId="15" fillId="2" borderId="0" xfId="1" applyFont="1" applyFill="1" applyBorder="1" applyAlignment="1" applyProtection="1">
      <alignment vertical="center"/>
    </xf>
    <xf numFmtId="0" fontId="16" fillId="2" borderId="0" xfId="1" applyFont="1" applyFill="1" applyBorder="1" applyAlignment="1" applyProtection="1">
      <alignment vertical="center"/>
    </xf>
    <xf numFmtId="164" fontId="16" fillId="2" borderId="0" xfId="1" applyNumberFormat="1" applyFont="1" applyFill="1" applyBorder="1" applyAlignment="1" applyProtection="1">
      <alignment vertical="center"/>
    </xf>
    <xf numFmtId="49" fontId="16" fillId="2" borderId="0" xfId="1" applyNumberFormat="1" applyFont="1" applyFill="1" applyBorder="1" applyAlignment="1" applyProtection="1">
      <alignment vertical="center"/>
    </xf>
    <xf numFmtId="1" fontId="16" fillId="2" borderId="0" xfId="1" applyNumberFormat="1" applyFont="1" applyFill="1" applyBorder="1" applyAlignment="1" applyProtection="1">
      <alignment vertical="center"/>
    </xf>
    <xf numFmtId="165" fontId="16" fillId="2" borderId="0" xfId="1" applyNumberFormat="1" applyFont="1" applyFill="1" applyBorder="1" applyAlignment="1" applyProtection="1">
      <alignment horizontal="right" vertical="center"/>
    </xf>
    <xf numFmtId="4" fontId="16" fillId="2" borderId="0" xfId="1" applyNumberFormat="1" applyFont="1" applyFill="1" applyBorder="1" applyAlignment="1" applyProtection="1">
      <alignment horizontal="right" vertical="center"/>
    </xf>
    <xf numFmtId="0" fontId="14" fillId="2" borderId="1" xfId="1" applyFont="1" applyFill="1" applyBorder="1" applyAlignment="1" applyProtection="1"/>
    <xf numFmtId="0" fontId="11" fillId="2" borderId="1" xfId="0" applyFont="1" applyFill="1" applyBorder="1"/>
    <xf numFmtId="164" fontId="11" fillId="2" borderId="1" xfId="0" applyNumberFormat="1" applyFont="1" applyFill="1" applyBorder="1"/>
    <xf numFmtId="49" fontId="11" fillId="2" borderId="1" xfId="0" applyNumberFormat="1" applyFont="1" applyFill="1" applyBorder="1"/>
    <xf numFmtId="1" fontId="11" fillId="2" borderId="1" xfId="0" applyNumberFormat="1" applyFont="1" applyFill="1" applyBorder="1"/>
    <xf numFmtId="165" fontId="11" fillId="2" borderId="1" xfId="0" applyNumberFormat="1" applyFont="1" applyFill="1" applyBorder="1" applyAlignment="1">
      <alignment horizontal="right"/>
    </xf>
    <xf numFmtId="0" fontId="17" fillId="2" borderId="1" xfId="1" applyFont="1" applyFill="1" applyBorder="1" applyAlignment="1" applyProtection="1"/>
    <xf numFmtId="4" fontId="11" fillId="2" borderId="1" xfId="0" applyNumberFormat="1" applyFont="1" applyFill="1" applyBorder="1" applyAlignment="1">
      <alignment horizontal="right"/>
    </xf>
    <xf numFmtId="0" fontId="18" fillId="3" borderId="2" xfId="0" applyFont="1" applyFill="1" applyBorder="1" applyAlignment="1">
      <alignment vertical="center"/>
    </xf>
    <xf numFmtId="0" fontId="12" fillId="3" borderId="2" xfId="0" applyFont="1" applyFill="1" applyBorder="1" applyAlignment="1">
      <alignment vertical="center"/>
    </xf>
    <xf numFmtId="0" fontId="13" fillId="3" borderId="2" xfId="0" applyFont="1" applyFill="1" applyBorder="1" applyAlignment="1">
      <alignment vertical="center"/>
    </xf>
    <xf numFmtId="164" fontId="13" fillId="3" borderId="2" xfId="0" applyNumberFormat="1" applyFont="1" applyFill="1" applyBorder="1" applyAlignment="1">
      <alignment vertical="center"/>
    </xf>
    <xf numFmtId="49" fontId="13" fillId="3" borderId="2" xfId="0" applyNumberFormat="1" applyFont="1" applyFill="1" applyBorder="1" applyAlignment="1">
      <alignment vertical="center"/>
    </xf>
    <xf numFmtId="1" fontId="13" fillId="3" borderId="2" xfId="0" applyNumberFormat="1" applyFont="1" applyFill="1" applyBorder="1" applyAlignment="1">
      <alignment vertical="center"/>
    </xf>
    <xf numFmtId="165" fontId="13" fillId="3" borderId="2" xfId="0" applyNumberFormat="1" applyFont="1" applyFill="1" applyBorder="1" applyAlignment="1">
      <alignment horizontal="right" vertical="center"/>
    </xf>
    <xf numFmtId="0" fontId="11" fillId="3" borderId="2" xfId="0" applyFont="1" applyFill="1" applyBorder="1" applyAlignment="1">
      <alignment vertical="center"/>
    </xf>
    <xf numFmtId="4" fontId="13" fillId="3" borderId="2" xfId="0" applyNumberFormat="1" applyFont="1" applyFill="1" applyBorder="1" applyAlignment="1">
      <alignment horizontal="right" vertical="center"/>
    </xf>
    <xf numFmtId="0" fontId="13" fillId="0" borderId="0" xfId="0" applyFont="1" applyAlignment="1">
      <alignment vertical="center"/>
    </xf>
    <xf numFmtId="0" fontId="12" fillId="2" borderId="3" xfId="0" applyFont="1" applyFill="1" applyBorder="1" applyAlignment="1">
      <alignment vertical="center"/>
    </xf>
    <xf numFmtId="164" fontId="12" fillId="2" borderId="3" xfId="0" applyNumberFormat="1" applyFont="1" applyFill="1" applyBorder="1" applyAlignment="1">
      <alignment vertical="center"/>
    </xf>
    <xf numFmtId="49" fontId="12" fillId="2" borderId="3" xfId="0" applyNumberFormat="1" applyFont="1" applyFill="1" applyBorder="1" applyAlignment="1">
      <alignment vertical="center"/>
    </xf>
    <xf numFmtId="0" fontId="12" fillId="0" borderId="3" xfId="0" applyFont="1" applyBorder="1" applyAlignment="1">
      <alignment vertical="center"/>
    </xf>
    <xf numFmtId="1" fontId="12" fillId="2" borderId="3" xfId="0" applyNumberFormat="1" applyFont="1" applyFill="1" applyBorder="1" applyAlignment="1">
      <alignment vertical="center"/>
    </xf>
    <xf numFmtId="165" fontId="12" fillId="2" borderId="3" xfId="0" applyNumberFormat="1" applyFont="1" applyFill="1" applyBorder="1" applyAlignment="1">
      <alignment horizontal="right" vertical="center"/>
    </xf>
    <xf numFmtId="4" fontId="12" fillId="2" borderId="4" xfId="0" applyNumberFormat="1" applyFont="1" applyFill="1" applyBorder="1" applyAlignment="1">
      <alignment horizontal="right" vertical="center"/>
    </xf>
    <xf numFmtId="0" fontId="12" fillId="0" borderId="0" xfId="0" applyFont="1" applyAlignment="1">
      <alignment vertical="center"/>
    </xf>
    <xf numFmtId="0" fontId="12" fillId="2" borderId="5" xfId="0" applyFont="1" applyFill="1" applyBorder="1" applyAlignment="1">
      <alignment vertical="center"/>
    </xf>
    <xf numFmtId="164" fontId="12" fillId="2" borderId="5" xfId="0" applyNumberFormat="1" applyFont="1" applyFill="1" applyBorder="1" applyAlignment="1">
      <alignment vertical="center"/>
    </xf>
    <xf numFmtId="49" fontId="12" fillId="2" borderId="5" xfId="0" applyNumberFormat="1" applyFont="1" applyFill="1" applyBorder="1" applyAlignment="1">
      <alignment vertical="center"/>
    </xf>
    <xf numFmtId="0" fontId="12" fillId="0" borderId="5" xfId="0" applyFont="1" applyBorder="1" applyAlignment="1">
      <alignment vertical="center"/>
    </xf>
    <xf numFmtId="1" fontId="12" fillId="2" borderId="5" xfId="0" applyNumberFormat="1" applyFont="1" applyFill="1" applyBorder="1" applyAlignment="1">
      <alignment vertical="center"/>
    </xf>
    <xf numFmtId="165" fontId="12" fillId="2" borderId="5" xfId="0" applyNumberFormat="1" applyFont="1" applyFill="1" applyBorder="1" applyAlignment="1">
      <alignment horizontal="right" vertical="center"/>
    </xf>
    <xf numFmtId="4" fontId="12" fillId="2" borderId="6" xfId="0" applyNumberFormat="1" applyFont="1" applyFill="1" applyBorder="1" applyAlignment="1">
      <alignment horizontal="right" vertical="center"/>
    </xf>
    <xf numFmtId="0" fontId="11" fillId="2" borderId="1" xfId="0" applyFont="1" applyFill="1" applyBorder="1" applyAlignment="1">
      <alignment vertical="center"/>
    </xf>
    <xf numFmtId="0" fontId="12" fillId="2" borderId="1" xfId="0" applyFont="1" applyFill="1" applyBorder="1" applyAlignment="1">
      <alignment vertical="center"/>
    </xf>
    <xf numFmtId="164" fontId="12" fillId="2" borderId="1" xfId="0" applyNumberFormat="1" applyFont="1" applyFill="1" applyBorder="1" applyAlignment="1">
      <alignment vertical="center"/>
    </xf>
    <xf numFmtId="49" fontId="12" fillId="2" borderId="1" xfId="0" applyNumberFormat="1" applyFont="1" applyFill="1" applyBorder="1" applyAlignment="1">
      <alignment vertical="center"/>
    </xf>
    <xf numFmtId="0" fontId="12" fillId="0" borderId="1" xfId="0" applyFont="1" applyBorder="1" applyAlignment="1">
      <alignment vertical="center"/>
    </xf>
    <xf numFmtId="1" fontId="12" fillId="2" borderId="1" xfId="0" applyNumberFormat="1" applyFont="1" applyFill="1" applyBorder="1" applyAlignment="1">
      <alignment vertical="center"/>
    </xf>
    <xf numFmtId="165" fontId="12" fillId="2" borderId="1" xfId="0" applyNumberFormat="1" applyFont="1" applyFill="1" applyBorder="1" applyAlignment="1">
      <alignment horizontal="right" vertical="center"/>
    </xf>
    <xf numFmtId="4" fontId="12" fillId="2" borderId="7" xfId="0" applyNumberFormat="1" applyFont="1" applyFill="1" applyBorder="1" applyAlignment="1">
      <alignment horizontal="right" vertical="center"/>
    </xf>
    <xf numFmtId="164" fontId="12" fillId="2" borderId="0" xfId="0" applyNumberFormat="1" applyFont="1" applyFill="1"/>
    <xf numFmtId="49" fontId="12" fillId="2" borderId="0" xfId="0" applyNumberFormat="1" applyFont="1" applyFill="1"/>
    <xf numFmtId="1" fontId="12" fillId="2" borderId="0" xfId="0" applyNumberFormat="1" applyFont="1" applyFill="1"/>
    <xf numFmtId="165" fontId="12" fillId="2" borderId="0" xfId="0" applyNumberFormat="1" applyFont="1" applyFill="1" applyAlignment="1">
      <alignment horizontal="right"/>
    </xf>
    <xf numFmtId="4" fontId="12" fillId="2" borderId="0" xfId="0" applyNumberFormat="1" applyFont="1" applyFill="1" applyAlignment="1">
      <alignment horizontal="right"/>
    </xf>
    <xf numFmtId="0" fontId="18" fillId="3" borderId="8" xfId="0" applyFont="1" applyFill="1" applyBorder="1" applyAlignment="1">
      <alignment vertical="center"/>
    </xf>
    <xf numFmtId="0" fontId="12" fillId="3" borderId="9" xfId="0" applyFont="1" applyFill="1" applyBorder="1" applyAlignment="1">
      <alignment vertical="center"/>
    </xf>
    <xf numFmtId="164" fontId="12" fillId="3" borderId="9" xfId="0" applyNumberFormat="1" applyFont="1" applyFill="1" applyBorder="1" applyAlignment="1">
      <alignment vertical="center"/>
    </xf>
    <xf numFmtId="49" fontId="12" fillId="3" borderId="9" xfId="0" applyNumberFormat="1" applyFont="1" applyFill="1" applyBorder="1" applyAlignment="1">
      <alignment vertical="center"/>
    </xf>
    <xf numFmtId="1" fontId="12" fillId="3" borderId="9" xfId="0" applyNumberFormat="1" applyFont="1" applyFill="1" applyBorder="1" applyAlignment="1">
      <alignment vertical="center"/>
    </xf>
    <xf numFmtId="165" fontId="12" fillId="3" borderId="9" xfId="0" applyNumberFormat="1" applyFont="1" applyFill="1" applyBorder="1" applyAlignment="1">
      <alignment horizontal="right" vertical="center"/>
    </xf>
    <xf numFmtId="4" fontId="12" fillId="3" borderId="9" xfId="0" applyNumberFormat="1" applyFont="1" applyFill="1" applyBorder="1" applyAlignment="1">
      <alignment horizontal="right" vertical="center"/>
    </xf>
    <xf numFmtId="0" fontId="11" fillId="4" borderId="10" xfId="0" applyFont="1" applyFill="1" applyBorder="1" applyAlignment="1">
      <alignment horizontal="left" vertical="top" wrapText="1"/>
    </xf>
    <xf numFmtId="164" fontId="11" fillId="4" borderId="10" xfId="0" applyNumberFormat="1" applyFont="1" applyFill="1" applyBorder="1" applyAlignment="1">
      <alignment horizontal="left" vertical="top" wrapText="1"/>
    </xf>
    <xf numFmtId="49" fontId="11" fillId="4" borderId="10" xfId="0" applyNumberFormat="1" applyFont="1" applyFill="1" applyBorder="1" applyAlignment="1">
      <alignment horizontal="left" vertical="top" wrapText="1"/>
    </xf>
    <xf numFmtId="1" fontId="11" fillId="4" borderId="10" xfId="0" applyNumberFormat="1" applyFont="1" applyFill="1" applyBorder="1" applyAlignment="1">
      <alignment horizontal="left" vertical="top" wrapText="1"/>
    </xf>
    <xf numFmtId="165" fontId="11" fillId="4" borderId="10" xfId="0" applyNumberFormat="1" applyFont="1" applyFill="1" applyBorder="1" applyAlignment="1">
      <alignment horizontal="left" vertical="top" wrapText="1"/>
    </xf>
    <xf numFmtId="4" fontId="11" fillId="4" borderId="10" xfId="0" applyNumberFormat="1" applyFont="1" applyFill="1" applyBorder="1" applyAlignment="1">
      <alignment horizontal="left" vertical="top" wrapText="1"/>
    </xf>
    <xf numFmtId="0" fontId="11" fillId="0" borderId="0" xfId="0" applyFont="1" applyAlignment="1">
      <alignment horizontal="left"/>
    </xf>
    <xf numFmtId="0" fontId="18" fillId="4" borderId="10" xfId="0" applyFont="1" applyFill="1" applyBorder="1" applyAlignment="1">
      <alignment horizontal="left" vertical="top" wrapText="1"/>
    </xf>
    <xf numFmtId="0" fontId="13" fillId="4" borderId="10" xfId="0" applyFont="1" applyFill="1" applyBorder="1" applyAlignment="1">
      <alignment horizontal="left" vertical="top" wrapText="1"/>
    </xf>
    <xf numFmtId="164" fontId="13" fillId="4" borderId="10" xfId="0" applyNumberFormat="1" applyFont="1" applyFill="1" applyBorder="1" applyAlignment="1">
      <alignment horizontal="left" vertical="top" wrapText="1"/>
    </xf>
    <xf numFmtId="49" fontId="13" fillId="4" borderId="10" xfId="0" applyNumberFormat="1" applyFont="1" applyFill="1" applyBorder="1" applyAlignment="1">
      <alignment horizontal="left" vertical="top" wrapText="1"/>
    </xf>
    <xf numFmtId="1" fontId="13" fillId="4" borderId="10" xfId="0" applyNumberFormat="1" applyFont="1" applyFill="1" applyBorder="1" applyAlignment="1">
      <alignment horizontal="left" vertical="top" wrapText="1"/>
    </xf>
    <xf numFmtId="165" fontId="13" fillId="4" borderId="10" xfId="0" applyNumberFormat="1" applyFont="1" applyFill="1" applyBorder="1" applyAlignment="1">
      <alignment horizontal="left" vertical="top" wrapText="1"/>
    </xf>
    <xf numFmtId="4" fontId="13" fillId="4" borderId="10" xfId="0" applyNumberFormat="1" applyFont="1" applyFill="1" applyBorder="1" applyAlignment="1">
      <alignment horizontal="left" vertical="top" wrapText="1"/>
    </xf>
    <xf numFmtId="0" fontId="12" fillId="0" borderId="0" xfId="0" applyFont="1" applyAlignment="1">
      <alignment horizontal="left"/>
    </xf>
    <xf numFmtId="0" fontId="19" fillId="4" borderId="11" xfId="0" applyFont="1" applyFill="1" applyBorder="1" applyAlignment="1">
      <alignment horizontal="center" vertical="top" wrapText="1"/>
    </xf>
    <xf numFmtId="0" fontId="20" fillId="4" borderId="12" xfId="0" applyFont="1" applyFill="1" applyBorder="1" applyAlignment="1">
      <alignment horizontal="center" vertical="top" wrapText="1"/>
    </xf>
    <xf numFmtId="164" fontId="20" fillId="4" borderId="12" xfId="0" applyNumberFormat="1" applyFont="1" applyFill="1" applyBorder="1" applyAlignment="1">
      <alignment horizontal="center" vertical="top" wrapText="1"/>
    </xf>
    <xf numFmtId="49" fontId="20" fillId="4" borderId="12" xfId="0" applyNumberFormat="1" applyFont="1" applyFill="1" applyBorder="1" applyAlignment="1">
      <alignment horizontal="center" vertical="top" wrapText="1"/>
    </xf>
    <xf numFmtId="49" fontId="20" fillId="4" borderId="12" xfId="0" quotePrefix="1" applyNumberFormat="1" applyFont="1" applyFill="1" applyBorder="1" applyAlignment="1">
      <alignment horizontal="center" vertical="top" wrapText="1"/>
    </xf>
    <xf numFmtId="1" fontId="20" fillId="4" borderId="12" xfId="0" applyNumberFormat="1" applyFont="1" applyFill="1" applyBorder="1" applyAlignment="1">
      <alignment horizontal="center" vertical="top" wrapText="1"/>
    </xf>
    <xf numFmtId="165" fontId="20" fillId="4" borderId="12" xfId="0" applyNumberFormat="1" applyFont="1" applyFill="1" applyBorder="1" applyAlignment="1">
      <alignment horizontal="center" vertical="top" wrapText="1"/>
    </xf>
    <xf numFmtId="0" fontId="20" fillId="0" borderId="0" xfId="0" applyFont="1" applyAlignment="1">
      <alignment horizontal="center"/>
    </xf>
    <xf numFmtId="0" fontId="12" fillId="0" borderId="0" xfId="0" applyFont="1"/>
    <xf numFmtId="0" fontId="11" fillId="0" borderId="10" xfId="0" applyFont="1" applyBorder="1" applyAlignment="1">
      <alignment horizontal="center" vertical="top" wrapText="1"/>
    </xf>
    <xf numFmtId="0" fontId="12" fillId="0" borderId="0" xfId="0" applyFont="1" applyAlignment="1">
      <alignment horizontal="left" vertical="top" wrapText="1"/>
    </xf>
    <xf numFmtId="49" fontId="12" fillId="0" borderId="0" xfId="0" applyNumberFormat="1" applyFont="1" applyAlignment="1">
      <alignment horizontal="left" vertical="top" wrapText="1"/>
    </xf>
    <xf numFmtId="1" fontId="12" fillId="0" borderId="0" xfId="0" applyNumberFormat="1" applyFont="1" applyAlignment="1">
      <alignment horizontal="left" vertical="top" wrapText="1"/>
    </xf>
    <xf numFmtId="4" fontId="12" fillId="0" borderId="0" xfId="0" applyNumberFormat="1" applyFont="1" applyAlignment="1">
      <alignment horizontal="right" vertical="top" wrapText="1"/>
    </xf>
    <xf numFmtId="0" fontId="18" fillId="0" borderId="0" xfId="0" applyFont="1"/>
    <xf numFmtId="0" fontId="13" fillId="0" borderId="0" xfId="0" applyFont="1"/>
    <xf numFmtId="0" fontId="13" fillId="0" borderId="0" xfId="0" applyFont="1" applyAlignment="1">
      <alignment horizontal="left" vertical="top" wrapText="1"/>
    </xf>
    <xf numFmtId="1" fontId="13" fillId="0" borderId="0" xfId="0" applyNumberFormat="1" applyFont="1" applyAlignment="1">
      <alignment horizontal="left" vertical="top" wrapText="1"/>
    </xf>
    <xf numFmtId="165" fontId="13" fillId="0" borderId="0" xfId="0" applyNumberFormat="1" applyFont="1" applyAlignment="1">
      <alignment horizontal="right" vertical="top"/>
    </xf>
    <xf numFmtId="165" fontId="13" fillId="0" borderId="0" xfId="0" applyNumberFormat="1" applyFont="1" applyAlignment="1">
      <alignment horizontal="right"/>
    </xf>
    <xf numFmtId="0" fontId="11" fillId="0" borderId="1" xfId="0" applyFont="1" applyBorder="1"/>
    <xf numFmtId="0" fontId="12" fillId="0" borderId="1" xfId="0" applyFont="1" applyBorder="1"/>
    <xf numFmtId="0" fontId="12" fillId="0" borderId="1" xfId="0" applyFont="1" applyBorder="1" applyAlignment="1">
      <alignment horizontal="left" vertical="top" wrapText="1"/>
    </xf>
    <xf numFmtId="49" fontId="12" fillId="0" borderId="1" xfId="0" applyNumberFormat="1" applyFont="1" applyBorder="1" applyAlignment="1">
      <alignment horizontal="left" vertical="top" wrapText="1"/>
    </xf>
    <xf numFmtId="1" fontId="12" fillId="0" borderId="1" xfId="0" applyNumberFormat="1" applyFont="1" applyBorder="1" applyAlignment="1">
      <alignment horizontal="left" vertical="top" wrapText="1"/>
    </xf>
    <xf numFmtId="165" fontId="12" fillId="0" borderId="1" xfId="0" applyNumberFormat="1" applyFont="1" applyBorder="1" applyAlignment="1">
      <alignment horizontal="right" vertical="top"/>
    </xf>
    <xf numFmtId="165" fontId="12" fillId="0" borderId="1" xfId="0" applyNumberFormat="1" applyFont="1" applyBorder="1" applyAlignment="1">
      <alignment horizontal="right"/>
    </xf>
    <xf numFmtId="4" fontId="12" fillId="0" borderId="1" xfId="0" applyNumberFormat="1" applyFont="1" applyBorder="1" applyAlignment="1">
      <alignment horizontal="right" vertical="top" wrapText="1"/>
    </xf>
    <xf numFmtId="165" fontId="11" fillId="3" borderId="14" xfId="0" applyNumberFormat="1" applyFont="1" applyFill="1" applyBorder="1" applyAlignment="1">
      <alignment horizontal="right" vertical="center"/>
    </xf>
    <xf numFmtId="0" fontId="11" fillId="3" borderId="13" xfId="0" applyFont="1" applyFill="1" applyBorder="1" applyAlignment="1">
      <alignment horizontal="right" vertical="center"/>
    </xf>
    <xf numFmtId="165" fontId="11" fillId="3" borderId="15" xfId="0" applyNumberFormat="1" applyFont="1" applyFill="1" applyBorder="1" applyAlignment="1">
      <alignment horizontal="right" vertical="center"/>
    </xf>
    <xf numFmtId="0" fontId="18" fillId="0" borderId="0" xfId="0" applyFont="1" applyAlignment="1">
      <alignment vertical="center"/>
    </xf>
    <xf numFmtId="0" fontId="12" fillId="0" borderId="0" xfId="0" applyFont="1" applyAlignment="1">
      <alignment horizontal="left" vertical="center" wrapText="1"/>
    </xf>
    <xf numFmtId="49" fontId="12" fillId="0" borderId="0" xfId="0" applyNumberFormat="1" applyFont="1" applyAlignment="1">
      <alignment horizontal="left" vertical="center" wrapText="1"/>
    </xf>
    <xf numFmtId="1" fontId="12" fillId="0" borderId="0" xfId="0" applyNumberFormat="1" applyFont="1" applyAlignment="1">
      <alignment vertical="center"/>
    </xf>
    <xf numFmtId="165" fontId="12" fillId="0" borderId="0" xfId="0" applyNumberFormat="1" applyFont="1" applyAlignment="1">
      <alignment horizontal="right" vertical="center"/>
    </xf>
    <xf numFmtId="165" fontId="12" fillId="0" borderId="3" xfId="0" applyNumberFormat="1" applyFont="1" applyBorder="1" applyAlignment="1">
      <alignment horizontal="right" vertical="center"/>
    </xf>
    <xf numFmtId="4" fontId="21" fillId="0" borderId="3" xfId="0" applyNumberFormat="1" applyFont="1" applyBorder="1" applyAlignment="1">
      <alignment horizontal="right"/>
    </xf>
    <xf numFmtId="0" fontId="11" fillId="0" borderId="0" xfId="0" applyFont="1"/>
    <xf numFmtId="164" fontId="12" fillId="0" borderId="0" xfId="0" applyNumberFormat="1" applyFont="1"/>
    <xf numFmtId="49" fontId="12" fillId="0" borderId="0" xfId="0" applyNumberFormat="1" applyFont="1"/>
    <xf numFmtId="0" fontId="12" fillId="0" borderId="0" xfId="0" applyFont="1" applyAlignment="1">
      <alignment horizontal="center" vertical="center" wrapText="1"/>
    </xf>
    <xf numFmtId="9" fontId="22" fillId="5" borderId="10" xfId="0" applyNumberFormat="1" applyFont="1" applyFill="1" applyBorder="1" applyAlignment="1">
      <alignment horizontal="right" vertical="center"/>
    </xf>
    <xf numFmtId="165" fontId="22" fillId="5" borderId="16" xfId="0" applyNumberFormat="1" applyFont="1" applyFill="1" applyBorder="1" applyAlignment="1">
      <alignment horizontal="right" vertical="center"/>
    </xf>
    <xf numFmtId="165" fontId="12" fillId="0" borderId="0" xfId="0" applyNumberFormat="1" applyFont="1" applyAlignment="1">
      <alignment horizontal="right"/>
    </xf>
    <xf numFmtId="165" fontId="22" fillId="5" borderId="17" xfId="0" applyNumberFormat="1" applyFont="1" applyFill="1" applyBorder="1" applyAlignment="1">
      <alignment horizontal="right" vertical="center"/>
    </xf>
    <xf numFmtId="1" fontId="12" fillId="0" borderId="0" xfId="0" applyNumberFormat="1" applyFont="1"/>
    <xf numFmtId="4" fontId="12" fillId="0" borderId="0" xfId="0" applyNumberFormat="1" applyFont="1" applyAlignment="1">
      <alignment horizontal="right"/>
    </xf>
    <xf numFmtId="0" fontId="23" fillId="2" borderId="0" xfId="0" applyFont="1" applyFill="1"/>
    <xf numFmtId="0" fontId="24" fillId="2" borderId="18" xfId="0" applyFont="1" applyFill="1" applyBorder="1" applyAlignment="1">
      <alignment vertical="center"/>
    </xf>
    <xf numFmtId="0" fontId="24" fillId="2" borderId="1" xfId="0" applyFont="1" applyFill="1" applyBorder="1" applyAlignment="1">
      <alignment vertical="center"/>
    </xf>
    <xf numFmtId="44" fontId="20" fillId="4" borderId="12" xfId="0" applyNumberFormat="1" applyFont="1" applyFill="1" applyBorder="1" applyAlignment="1">
      <alignment horizontal="center" vertical="top" wrapText="1"/>
    </xf>
    <xf numFmtId="0" fontId="25" fillId="0" borderId="0" xfId="0" applyFont="1"/>
    <xf numFmtId="0" fontId="24" fillId="0" borderId="0" xfId="0" applyFont="1"/>
    <xf numFmtId="0" fontId="25" fillId="0" borderId="0" xfId="0" applyFont="1" applyAlignment="1">
      <alignment horizontal="center"/>
    </xf>
    <xf numFmtId="0" fontId="26" fillId="0" borderId="0" xfId="0" applyFont="1"/>
    <xf numFmtId="49" fontId="25" fillId="0" borderId="0" xfId="0" applyNumberFormat="1" applyFont="1" applyAlignment="1">
      <alignment horizontal="center"/>
    </xf>
    <xf numFmtId="49" fontId="25" fillId="0" borderId="0" xfId="0" quotePrefix="1" applyNumberFormat="1" applyFont="1" applyAlignment="1">
      <alignment horizontal="center"/>
    </xf>
    <xf numFmtId="0" fontId="24" fillId="0" borderId="0" xfId="0" applyFont="1" applyAlignment="1">
      <alignment horizontal="center"/>
    </xf>
    <xf numFmtId="165" fontId="24" fillId="0" borderId="0" xfId="0" applyNumberFormat="1" applyFont="1" applyAlignment="1">
      <alignment horizontal="center"/>
    </xf>
    <xf numFmtId="165" fontId="25" fillId="0" borderId="0" xfId="0" applyNumberFormat="1" applyFont="1" applyAlignment="1">
      <alignment horizontal="center"/>
    </xf>
    <xf numFmtId="0" fontId="27" fillId="2" borderId="0" xfId="0" applyFont="1" applyFill="1"/>
    <xf numFmtId="0" fontId="28" fillId="2" borderId="0" xfId="0" applyFont="1" applyFill="1" applyAlignment="1">
      <alignment vertical="center"/>
    </xf>
    <xf numFmtId="0" fontId="29" fillId="2" borderId="0" xfId="1" applyFont="1" applyFill="1" applyBorder="1" applyAlignment="1" applyProtection="1">
      <alignment vertical="center"/>
    </xf>
    <xf numFmtId="0" fontId="30" fillId="0" borderId="0" xfId="0" applyFont="1" applyAlignment="1">
      <alignment vertical="center"/>
    </xf>
    <xf numFmtId="0" fontId="28" fillId="0" borderId="0" xfId="0" applyFont="1" applyAlignment="1">
      <alignment vertical="center"/>
    </xf>
    <xf numFmtId="0" fontId="28" fillId="2" borderId="0" xfId="0" applyFont="1" applyFill="1"/>
    <xf numFmtId="0" fontId="27" fillId="0" borderId="0" xfId="0" applyFont="1" applyAlignment="1">
      <alignment horizontal="left"/>
    </xf>
    <xf numFmtId="0" fontId="28" fillId="0" borderId="0" xfId="0" applyFont="1" applyAlignment="1">
      <alignment horizontal="left"/>
    </xf>
    <xf numFmtId="0" fontId="28" fillId="0" borderId="0" xfId="0" applyFont="1" applyAlignment="1">
      <alignment horizontal="center"/>
    </xf>
    <xf numFmtId="0" fontId="28" fillId="0" borderId="0" xfId="0" applyFont="1"/>
    <xf numFmtId="0" fontId="30" fillId="0" borderId="0" xfId="0" applyFont="1"/>
    <xf numFmtId="0" fontId="31" fillId="2" borderId="0" xfId="1" applyFont="1" applyFill="1" applyBorder="1" applyAlignment="1" applyProtection="1">
      <alignment vertical="center"/>
    </xf>
    <xf numFmtId="0" fontId="12" fillId="0" borderId="0" xfId="0" applyFont="1" applyAlignment="1">
      <alignment horizontal="center"/>
    </xf>
    <xf numFmtId="0" fontId="12" fillId="0" borderId="0" xfId="0" applyFont="1" applyAlignment="1">
      <alignment horizontal="center" vertical="top" wrapText="1"/>
    </xf>
    <xf numFmtId="164" fontId="12" fillId="0" borderId="0" xfId="0" applyNumberFormat="1" applyFont="1" applyAlignment="1">
      <alignment horizontal="center" vertical="top" wrapText="1"/>
    </xf>
    <xf numFmtId="164" fontId="12" fillId="0" borderId="0" xfId="0" applyNumberFormat="1" applyFont="1" applyAlignment="1">
      <alignment horizontal="left" vertical="top" wrapText="1"/>
    </xf>
    <xf numFmtId="49" fontId="12" fillId="0" borderId="0" xfId="0" applyNumberFormat="1" applyFont="1" applyAlignment="1">
      <alignment horizontal="center" vertical="top" wrapText="1"/>
    </xf>
    <xf numFmtId="0" fontId="11" fillId="2" borderId="5" xfId="0" applyFont="1" applyFill="1" applyBorder="1" applyAlignment="1">
      <alignment horizontal="right" vertical="center"/>
    </xf>
    <xf numFmtId="49" fontId="12" fillId="2" borderId="19" xfId="0" applyNumberFormat="1" applyFont="1" applyFill="1" applyBorder="1" applyAlignment="1">
      <alignment vertical="center"/>
    </xf>
    <xf numFmtId="0" fontId="12" fillId="2" borderId="20" xfId="0" applyFont="1" applyFill="1" applyBorder="1" applyAlignment="1">
      <alignment vertical="center"/>
    </xf>
    <xf numFmtId="164" fontId="12" fillId="2" borderId="20" xfId="0" applyNumberFormat="1" applyFont="1" applyFill="1" applyBorder="1" applyAlignment="1">
      <alignment vertical="center"/>
    </xf>
    <xf numFmtId="165" fontId="5" fillId="0" borderId="25" xfId="0" applyNumberFormat="1" applyFont="1" applyBorder="1" applyAlignment="1">
      <alignment horizontal="left" vertical="top" wrapText="1"/>
    </xf>
    <xf numFmtId="0" fontId="10" fillId="0" borderId="0" xfId="0" applyFont="1" applyAlignment="1">
      <alignment vertical="center"/>
    </xf>
    <xf numFmtId="0" fontId="32" fillId="0" borderId="0" xfId="0" applyFont="1"/>
    <xf numFmtId="0" fontId="32" fillId="0" borderId="0" xfId="0" applyFont="1" applyAlignment="1">
      <alignment horizontal="center"/>
    </xf>
    <xf numFmtId="0" fontId="33" fillId="0" borderId="0" xfId="0" applyFont="1"/>
    <xf numFmtId="0" fontId="11" fillId="2" borderId="5" xfId="0" applyFont="1" applyFill="1" applyBorder="1" applyAlignment="1">
      <alignment vertical="center"/>
    </xf>
    <xf numFmtId="0" fontId="5" fillId="0" borderId="27" xfId="0" applyFont="1" applyBorder="1" applyAlignment="1">
      <alignment vertical="center"/>
    </xf>
    <xf numFmtId="0" fontId="5" fillId="0" borderId="26" xfId="0" applyFont="1" applyBorder="1" applyAlignment="1">
      <alignment vertical="center"/>
    </xf>
    <xf numFmtId="0" fontId="5" fillId="0" borderId="27" xfId="0" applyFont="1" applyBorder="1" applyAlignment="1">
      <alignment horizontal="left" vertical="center"/>
    </xf>
    <xf numFmtId="0" fontId="5" fillId="0" borderId="0" xfId="0" applyFont="1" applyAlignment="1">
      <alignment vertical="center"/>
    </xf>
    <xf numFmtId="0" fontId="5" fillId="0" borderId="10" xfId="0" applyFont="1" applyBorder="1" applyAlignment="1">
      <alignment horizontal="left" vertical="top" wrapText="1"/>
    </xf>
    <xf numFmtId="0" fontId="12" fillId="0" borderId="10" xfId="0" applyFont="1" applyBorder="1"/>
    <xf numFmtId="49" fontId="5" fillId="0" borderId="10" xfId="0" applyNumberFormat="1" applyFont="1" applyBorder="1" applyAlignment="1">
      <alignment horizontal="left" vertical="top" wrapText="1"/>
    </xf>
    <xf numFmtId="0" fontId="12" fillId="0" borderId="10" xfId="1" applyFont="1" applyBorder="1" applyAlignment="1" applyProtection="1"/>
    <xf numFmtId="0" fontId="5" fillId="0" borderId="25" xfId="0" applyFont="1" applyBorder="1" applyAlignment="1">
      <alignment horizontal="left" vertical="top" wrapText="1"/>
    </xf>
    <xf numFmtId="49" fontId="5" fillId="0" borderId="24" xfId="0" applyNumberFormat="1" applyFont="1" applyBorder="1" applyAlignment="1">
      <alignment horizontal="left" vertical="top" wrapText="1"/>
    </xf>
    <xf numFmtId="49" fontId="5" fillId="0" borderId="28" xfId="0" applyNumberFormat="1" applyFont="1" applyBorder="1" applyAlignment="1">
      <alignment horizontal="left" vertical="top" wrapText="1"/>
    </xf>
    <xf numFmtId="1" fontId="5" fillId="0" borderId="24" xfId="0" applyNumberFormat="1" applyFont="1" applyBorder="1" applyAlignment="1">
      <alignment horizontal="left" vertical="top" wrapText="1"/>
    </xf>
    <xf numFmtId="44" fontId="5" fillId="0" borderId="25" xfId="0" applyNumberFormat="1" applyFont="1" applyBorder="1" applyAlignment="1">
      <alignment horizontal="right" vertical="top" wrapText="1"/>
    </xf>
    <xf numFmtId="44" fontId="5" fillId="0" borderId="24" xfId="0" applyNumberFormat="1" applyFont="1" applyBorder="1" applyAlignment="1">
      <alignment horizontal="right" vertical="top" wrapText="1"/>
    </xf>
    <xf numFmtId="0" fontId="35" fillId="0" borderId="0" xfId="1" applyFont="1" applyAlignment="1" applyProtection="1"/>
    <xf numFmtId="15" fontId="11" fillId="0" borderId="5" xfId="0" applyNumberFormat="1" applyFont="1" applyBorder="1" applyAlignment="1">
      <alignment vertical="center"/>
    </xf>
    <xf numFmtId="164" fontId="5" fillId="0" borderId="19" xfId="0" applyNumberFormat="1" applyFont="1" applyBorder="1" applyAlignment="1">
      <alignment horizontal="left" vertical="top" wrapText="1"/>
    </xf>
    <xf numFmtId="0" fontId="36" fillId="0" borderId="10" xfId="0" applyFont="1" applyBorder="1" applyAlignment="1">
      <alignment horizontal="left"/>
    </xf>
    <xf numFmtId="0" fontId="37" fillId="0" borderId="10" xfId="0" applyFont="1" applyBorder="1"/>
    <xf numFmtId="0" fontId="5" fillId="0" borderId="0" xfId="0" applyFont="1" applyAlignment="1">
      <alignment horizontal="left" vertical="top" wrapText="1"/>
    </xf>
    <xf numFmtId="164" fontId="5" fillId="0" borderId="0" xfId="0" applyNumberFormat="1" applyFont="1" applyAlignment="1">
      <alignment horizontal="left" vertical="top" wrapText="1"/>
    </xf>
    <xf numFmtId="49" fontId="5" fillId="0" borderId="0" xfId="0" applyNumberFormat="1" applyFont="1" applyAlignment="1">
      <alignment horizontal="left" vertical="top" wrapText="1"/>
    </xf>
    <xf numFmtId="0" fontId="36" fillId="0" borderId="0" xfId="0" applyFont="1" applyAlignment="1">
      <alignment horizontal="left"/>
    </xf>
    <xf numFmtId="0" fontId="18" fillId="3" borderId="3" xfId="0" applyFont="1" applyFill="1" applyBorder="1" applyAlignment="1">
      <alignment vertical="center"/>
    </xf>
    <xf numFmtId="0" fontId="5" fillId="6" borderId="30" xfId="0" applyFont="1" applyFill="1" applyBorder="1" applyAlignment="1">
      <alignment horizontal="left" vertical="top" wrapText="1"/>
    </xf>
    <xf numFmtId="0" fontId="5" fillId="6" borderId="33" xfId="0" applyFont="1" applyFill="1" applyBorder="1" applyAlignment="1">
      <alignment horizontal="left" vertical="top" wrapText="1"/>
    </xf>
    <xf numFmtId="0" fontId="5" fillId="6" borderId="3" xfId="0" applyFont="1" applyFill="1" applyBorder="1" applyAlignment="1">
      <alignment horizontal="left" vertical="top" wrapText="1"/>
    </xf>
    <xf numFmtId="0" fontId="12" fillId="6" borderId="3" xfId="0" applyFont="1" applyFill="1" applyBorder="1"/>
    <xf numFmtId="164" fontId="5" fillId="6" borderId="3" xfId="0" applyNumberFormat="1" applyFont="1" applyFill="1" applyBorder="1" applyAlignment="1">
      <alignment horizontal="left" vertical="top" wrapText="1"/>
    </xf>
    <xf numFmtId="0" fontId="12" fillId="6" borderId="3" xfId="0" applyFont="1" applyFill="1" applyBorder="1" applyAlignment="1">
      <alignment vertical="center"/>
    </xf>
    <xf numFmtId="49" fontId="5" fillId="6" borderId="3" xfId="0" applyNumberFormat="1" applyFont="1" applyFill="1" applyBorder="1" applyAlignment="1">
      <alignment horizontal="left" vertical="top" wrapText="1"/>
    </xf>
    <xf numFmtId="49" fontId="12" fillId="3" borderId="3" xfId="0" applyNumberFormat="1" applyFont="1" applyFill="1" applyBorder="1" applyAlignment="1">
      <alignment horizontal="left" vertical="center" wrapText="1"/>
    </xf>
    <xf numFmtId="0" fontId="5" fillId="0" borderId="1" xfId="0" applyFont="1" applyBorder="1" applyAlignment="1">
      <alignment horizontal="left" vertical="top" wrapText="1"/>
    </xf>
    <xf numFmtId="164" fontId="5" fillId="0" borderId="1" xfId="0" applyNumberFormat="1" applyFont="1" applyBorder="1" applyAlignment="1">
      <alignment horizontal="left" vertical="top" wrapText="1"/>
    </xf>
    <xf numFmtId="164" fontId="12" fillId="0" borderId="1" xfId="0" applyNumberFormat="1" applyFont="1" applyBorder="1"/>
    <xf numFmtId="49" fontId="5" fillId="0" borderId="1" xfId="0" applyNumberFormat="1" applyFont="1" applyBorder="1" applyAlignment="1">
      <alignment horizontal="left" vertical="top" wrapText="1"/>
    </xf>
    <xf numFmtId="49" fontId="13" fillId="0" borderId="0" xfId="0" applyNumberFormat="1" applyFont="1" applyAlignment="1">
      <alignment horizontal="left" vertical="top" wrapText="1"/>
    </xf>
    <xf numFmtId="0" fontId="5" fillId="0" borderId="32" xfId="0" applyFont="1" applyBorder="1" applyAlignment="1">
      <alignment horizontal="left" vertical="top" wrapText="1"/>
    </xf>
    <xf numFmtId="164" fontId="12" fillId="0" borderId="10" xfId="0" applyNumberFormat="1" applyFont="1" applyBorder="1"/>
    <xf numFmtId="164" fontId="20" fillId="4" borderId="31" xfId="0" applyNumberFormat="1" applyFont="1" applyFill="1" applyBorder="1" applyAlignment="1">
      <alignment horizontal="center" vertical="top" wrapText="1"/>
    </xf>
    <xf numFmtId="0" fontId="24" fillId="2" borderId="5" xfId="0" applyFont="1" applyFill="1" applyBorder="1" applyAlignment="1">
      <alignment horizontal="right" vertical="center"/>
    </xf>
    <xf numFmtId="0" fontId="25" fillId="0" borderId="0" xfId="0" applyFont="1" applyAlignment="1">
      <alignment wrapText="1"/>
    </xf>
    <xf numFmtId="0" fontId="26" fillId="0" borderId="0" xfId="0" applyFont="1" applyAlignment="1">
      <alignment wrapText="1"/>
    </xf>
    <xf numFmtId="9" fontId="25" fillId="0" borderId="0" xfId="0" applyNumberFormat="1" applyFont="1" applyAlignment="1">
      <alignment horizontal="right" wrapText="1"/>
    </xf>
    <xf numFmtId="0" fontId="25" fillId="0" borderId="0" xfId="0" applyFont="1" applyAlignment="1">
      <alignment horizontal="right" wrapText="1"/>
    </xf>
    <xf numFmtId="0" fontId="38" fillId="4" borderId="29" xfId="0" applyFont="1" applyFill="1" applyBorder="1" applyAlignment="1">
      <alignment horizontal="center" vertical="top" wrapText="1"/>
    </xf>
    <xf numFmtId="164" fontId="12" fillId="0" borderId="34" xfId="0" applyNumberFormat="1" applyFont="1" applyBorder="1"/>
    <xf numFmtId="0" fontId="11" fillId="0" borderId="20" xfId="0" applyFont="1" applyBorder="1" applyAlignment="1">
      <alignment horizontal="center" vertical="top" wrapText="1"/>
    </xf>
    <xf numFmtId="0" fontId="5" fillId="0" borderId="20" xfId="0" applyFont="1" applyBorder="1" applyAlignment="1">
      <alignment horizontal="left" vertical="top" wrapText="1"/>
    </xf>
    <xf numFmtId="0" fontId="12" fillId="0" borderId="20" xfId="0" applyFont="1" applyBorder="1"/>
    <xf numFmtId="164" fontId="5" fillId="0" borderId="20" xfId="0" applyNumberFormat="1" applyFont="1" applyBorder="1" applyAlignment="1">
      <alignment horizontal="left" vertical="top" wrapText="1"/>
    </xf>
    <xf numFmtId="164" fontId="12" fillId="0" borderId="20" xfId="0" applyNumberFormat="1" applyFont="1" applyBorder="1"/>
    <xf numFmtId="49" fontId="5" fillId="0" borderId="20" xfId="0" applyNumberFormat="1" applyFont="1" applyBorder="1" applyAlignment="1">
      <alignment horizontal="left" vertical="top" wrapText="1"/>
    </xf>
    <xf numFmtId="0" fontId="12" fillId="0" borderId="20" xfId="0" applyFont="1" applyBorder="1" applyAlignment="1">
      <alignment horizontal="left" vertical="top" wrapText="1"/>
    </xf>
    <xf numFmtId="49" fontId="12" fillId="0" borderId="20" xfId="0" applyNumberFormat="1" applyFont="1" applyBorder="1" applyAlignment="1">
      <alignment horizontal="left" vertical="top" wrapText="1"/>
    </xf>
    <xf numFmtId="165" fontId="12" fillId="0" borderId="20" xfId="0" applyNumberFormat="1" applyFont="1" applyBorder="1" applyAlignment="1">
      <alignment horizontal="left" vertical="top" wrapText="1"/>
    </xf>
    <xf numFmtId="1" fontId="12" fillId="0" borderId="20" xfId="0" applyNumberFormat="1" applyFont="1" applyBorder="1" applyAlignment="1">
      <alignment horizontal="left" vertical="top" wrapText="1"/>
    </xf>
    <xf numFmtId="44" fontId="5" fillId="0" borderId="0" xfId="0" applyNumberFormat="1" applyFont="1" applyAlignment="1">
      <alignment horizontal="right" vertical="top" wrapText="1"/>
    </xf>
    <xf numFmtId="44" fontId="5" fillId="0" borderId="35" xfId="0" applyNumberFormat="1" applyFont="1" applyBorder="1" applyAlignment="1">
      <alignment horizontal="right" vertical="top" wrapText="1"/>
    </xf>
    <xf numFmtId="49" fontId="25" fillId="0" borderId="0" xfId="0" applyNumberFormat="1" applyFont="1"/>
    <xf numFmtId="49" fontId="5" fillId="0" borderId="28" xfId="0" quotePrefix="1" applyNumberFormat="1" applyFont="1" applyBorder="1" applyAlignment="1">
      <alignment horizontal="left" vertical="top" wrapText="1"/>
    </xf>
    <xf numFmtId="49" fontId="25" fillId="0" borderId="0" xfId="0" applyNumberFormat="1" applyFont="1" applyAlignment="1">
      <alignment horizontal="left"/>
    </xf>
    <xf numFmtId="49" fontId="24" fillId="0" borderId="0" xfId="0" applyNumberFormat="1" applyFont="1" applyAlignment="1">
      <alignment horizontal="left"/>
    </xf>
    <xf numFmtId="0" fontId="25" fillId="0" borderId="0" xfId="0" applyFont="1" applyAlignment="1">
      <alignment horizontal="left"/>
    </xf>
    <xf numFmtId="0" fontId="10" fillId="0" borderId="0" xfId="0" applyFont="1" applyAlignment="1">
      <alignment vertical="center" wrapText="1"/>
    </xf>
    <xf numFmtId="0" fontId="10" fillId="0" borderId="0" xfId="0" applyFont="1" applyAlignment="1">
      <alignment horizontal="left" vertical="center" wrapText="1"/>
    </xf>
    <xf numFmtId="0" fontId="39" fillId="0" borderId="0" xfId="0" applyFont="1" applyAlignment="1">
      <alignment horizontal="left" vertical="center" wrapText="1"/>
    </xf>
    <xf numFmtId="0" fontId="39" fillId="0" borderId="0" xfId="0" applyFont="1" applyAlignment="1">
      <alignment vertical="center" wrapText="1"/>
    </xf>
    <xf numFmtId="0" fontId="10" fillId="0" borderId="5" xfId="0" applyFont="1" applyBorder="1" applyAlignment="1">
      <alignment vertical="center" wrapText="1"/>
    </xf>
    <xf numFmtId="8" fontId="10" fillId="0" borderId="5" xfId="0" applyNumberFormat="1" applyFont="1" applyBorder="1" applyAlignment="1">
      <alignment vertical="center" wrapText="1"/>
    </xf>
    <xf numFmtId="0" fontId="25" fillId="0" borderId="23" xfId="0" applyFont="1" applyBorder="1" applyAlignment="1">
      <alignment horizontal="center"/>
    </xf>
    <xf numFmtId="49" fontId="10" fillId="0" borderId="19" xfId="0" quotePrefix="1" applyNumberFormat="1" applyFont="1" applyBorder="1" applyAlignment="1">
      <alignment horizontal="left" vertical="center" wrapText="1"/>
    </xf>
    <xf numFmtId="0" fontId="24" fillId="0" borderId="22" xfId="0" applyFont="1" applyBorder="1" applyAlignment="1">
      <alignment vertical="center"/>
    </xf>
    <xf numFmtId="0" fontId="24" fillId="0" borderId="13" xfId="0" applyFont="1" applyBorder="1" applyAlignment="1">
      <alignment vertical="center"/>
    </xf>
    <xf numFmtId="0" fontId="24" fillId="0" borderId="21" xfId="0" applyFont="1" applyBorder="1" applyAlignment="1">
      <alignment vertical="center"/>
    </xf>
    <xf numFmtId="0" fontId="24" fillId="0" borderId="5" xfId="0" applyFont="1" applyBorder="1" applyAlignment="1">
      <alignment vertical="center"/>
    </xf>
    <xf numFmtId="165" fontId="22" fillId="5" borderId="19" xfId="0" applyNumberFormat="1" applyFont="1" applyFill="1" applyBorder="1" applyAlignment="1">
      <alignment horizontal="center" vertical="center"/>
    </xf>
    <xf numFmtId="165" fontId="22" fillId="5" borderId="6" xfId="0" applyNumberFormat="1" applyFont="1" applyFill="1" applyBorder="1" applyAlignment="1">
      <alignment horizontal="center" vertical="center"/>
    </xf>
    <xf numFmtId="0" fontId="11" fillId="3" borderId="13" xfId="0" applyFont="1" applyFill="1" applyBorder="1" applyAlignment="1">
      <alignment horizontal="right" vertical="center" wrapText="1"/>
    </xf>
    <xf numFmtId="165" fontId="22" fillId="5" borderId="23" xfId="0" applyNumberFormat="1" applyFont="1" applyFill="1" applyBorder="1" applyAlignment="1">
      <alignment horizontal="center" vertical="center"/>
    </xf>
    <xf numFmtId="49" fontId="11" fillId="0" borderId="5" xfId="0" applyNumberFormat="1" applyFont="1" applyBorder="1" applyAlignment="1">
      <alignment vertical="center"/>
    </xf>
    <xf numFmtId="49" fontId="12" fillId="0" borderId="5" xfId="0" applyNumberFormat="1" applyFont="1" applyBorder="1" applyAlignment="1">
      <alignment vertical="center"/>
    </xf>
    <xf numFmtId="0" fontId="25" fillId="0" borderId="0" xfId="0" applyFont="1" applyAlignment="1">
      <alignment wrapText="1"/>
    </xf>
    <xf numFmtId="0" fontId="24" fillId="0" borderId="0" xfId="0" applyFont="1" applyAlignment="1">
      <alignment wrapText="1"/>
    </xf>
    <xf numFmtId="0" fontId="25" fillId="0" borderId="0" xfId="0" applyFont="1" applyAlignment="1">
      <alignment horizontal="left" wrapText="1"/>
    </xf>
    <xf numFmtId="0" fontId="26" fillId="0" borderId="0" xfId="0" applyFont="1" applyAlignment="1">
      <alignment wrapText="1"/>
    </xf>
  </cellXfs>
  <cellStyles count="3">
    <cellStyle name="Hyperlink" xfId="1" builtinId="8"/>
    <cellStyle name="Normal" xfId="0" builtinId="0"/>
    <cellStyle name="Normal 2" xfId="2" xr:uid="{D1060016-6C24-4FFD-B9BA-FC9296F5A9F9}"/>
  </cellStyles>
  <dxfs count="0"/>
  <tableStyles count="0" defaultTableStyle="TableStyleMedium9" defaultPivotStyle="PivotStyleLight16"/>
  <colors>
    <mruColors>
      <color rgb="FFFFFFCC"/>
      <color rgb="FFCCFF99"/>
      <color rgb="FFCCCC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0</xdr:col>
      <xdr:colOff>1000125</xdr:colOff>
      <xdr:row>4</xdr:row>
      <xdr:rowOff>171450</xdr:rowOff>
    </xdr:to>
    <xdr:pic>
      <xdr:nvPicPr>
        <xdr:cNvPr id="1328" name="Picture 2" descr="ChukarColor_wR_IBM.jpg">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8100"/>
          <a:ext cx="9525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39"/>
  <sheetViews>
    <sheetView tabSelected="1" zoomScaleNormal="100" zoomScaleSheetLayoutView="100" workbookViewId="0">
      <selection activeCell="C7" sqref="C7"/>
    </sheetView>
  </sheetViews>
  <sheetFormatPr defaultColWidth="9.140625" defaultRowHeight="12" x14ac:dyDescent="0.2"/>
  <cols>
    <col min="1" max="1" width="15.42578125" style="100" customWidth="1"/>
    <col min="2" max="2" width="16.7109375" style="100" customWidth="1"/>
    <col min="3" max="3" width="17.140625" style="100" customWidth="1"/>
    <col min="4" max="4" width="17.85546875" style="100" customWidth="1"/>
    <col min="5" max="5" width="25.7109375" style="100" bestFit="1" customWidth="1"/>
    <col min="6" max="6" width="13.7109375" style="100" customWidth="1"/>
    <col min="7" max="7" width="17.28515625" style="100" bestFit="1" customWidth="1"/>
    <col min="8" max="8" width="6.28515625" style="100" bestFit="1" customWidth="1"/>
    <col min="9" max="9" width="12" style="131" bestFit="1" customWidth="1"/>
    <col min="10" max="10" width="8.7109375" style="131" bestFit="1" customWidth="1"/>
    <col min="11" max="11" width="16.140625" style="132" bestFit="1" customWidth="1"/>
    <col min="12" max="12" width="32.140625" style="100" customWidth="1"/>
    <col min="13" max="13" width="10.140625" style="132" customWidth="1"/>
    <col min="14" max="14" width="28.140625" style="100" customWidth="1"/>
    <col min="15" max="15" width="9.42578125" style="138" bestFit="1" customWidth="1"/>
    <col min="16" max="16" width="14.28515625" style="136" customWidth="1"/>
    <col min="17" max="17" width="17.5703125" style="100" bestFit="1" customWidth="1"/>
    <col min="18" max="18" width="12.42578125" style="136" customWidth="1"/>
    <col min="19" max="19" width="12.42578125" style="139" customWidth="1"/>
    <col min="20" max="22" width="9.140625" style="162"/>
    <col min="23" max="16384" width="9.140625" style="100"/>
  </cols>
  <sheetData>
    <row r="1" spans="1:23" s="1" customFormat="1" ht="15" customHeight="1" x14ac:dyDescent="0.25">
      <c r="B1" s="140" t="s">
        <v>64</v>
      </c>
      <c r="C1" s="1" t="s">
        <v>65</v>
      </c>
      <c r="F1" s="2"/>
      <c r="I1" s="3"/>
      <c r="J1" s="3"/>
      <c r="K1" s="4"/>
      <c r="M1" s="4"/>
      <c r="O1" s="5"/>
      <c r="P1" s="6"/>
      <c r="R1" s="6"/>
      <c r="S1" s="7"/>
      <c r="T1" s="153"/>
      <c r="U1" s="153"/>
      <c r="V1" s="153"/>
    </row>
    <row r="2" spans="1:23" s="9" customFormat="1" ht="15" customHeight="1" x14ac:dyDescent="0.2">
      <c r="A2" s="8"/>
      <c r="B2" s="8" t="s">
        <v>129</v>
      </c>
      <c r="I2" s="10"/>
      <c r="J2" s="10"/>
      <c r="K2" s="11"/>
      <c r="M2" s="11"/>
      <c r="O2" s="12"/>
      <c r="P2" s="13"/>
      <c r="Q2" s="8"/>
      <c r="R2" s="13"/>
      <c r="S2" s="14"/>
      <c r="T2" s="154"/>
      <c r="U2" s="154"/>
      <c r="V2" s="154"/>
    </row>
    <row r="3" spans="1:23" s="9" customFormat="1" ht="15" customHeight="1" x14ac:dyDescent="0.2">
      <c r="A3" s="8"/>
      <c r="B3" s="15" t="s">
        <v>85</v>
      </c>
      <c r="I3" s="10"/>
      <c r="J3" s="10"/>
      <c r="K3" s="11"/>
      <c r="M3" s="11"/>
      <c r="O3" s="12"/>
      <c r="P3" s="13"/>
      <c r="Q3" s="8"/>
      <c r="R3" s="13"/>
      <c r="S3" s="14"/>
      <c r="T3" s="154"/>
      <c r="U3" s="154"/>
      <c r="V3" s="154"/>
    </row>
    <row r="4" spans="1:23" s="18" customFormat="1" ht="15" customHeight="1" x14ac:dyDescent="0.2">
      <c r="A4" s="16"/>
      <c r="B4" s="15"/>
      <c r="C4" s="17"/>
      <c r="I4" s="19"/>
      <c r="J4" s="19"/>
      <c r="K4" s="20"/>
      <c r="M4" s="20"/>
      <c r="O4" s="21"/>
      <c r="P4" s="22"/>
      <c r="R4" s="22"/>
      <c r="S4" s="23"/>
      <c r="T4" s="155"/>
      <c r="U4" s="155"/>
      <c r="V4" s="155"/>
      <c r="W4" s="164"/>
    </row>
    <row r="5" spans="1:23" s="1" customFormat="1" ht="15" customHeight="1" thickBot="1" x14ac:dyDescent="0.25">
      <c r="A5" s="24"/>
      <c r="B5" s="25"/>
      <c r="C5" s="25"/>
      <c r="D5" s="25"/>
      <c r="E5" s="25"/>
      <c r="F5" s="25"/>
      <c r="G5" s="25"/>
      <c r="H5" s="25"/>
      <c r="I5" s="26"/>
      <c r="J5" s="26"/>
      <c r="K5" s="27"/>
      <c r="L5" s="25"/>
      <c r="M5" s="27"/>
      <c r="N5" s="25"/>
      <c r="O5" s="28"/>
      <c r="P5" s="29"/>
      <c r="Q5" s="30"/>
      <c r="R5" s="29"/>
      <c r="S5" s="31"/>
      <c r="T5" s="153"/>
      <c r="U5" s="153"/>
      <c r="V5" s="153"/>
    </row>
    <row r="6" spans="1:23" s="41" customFormat="1" ht="15" customHeight="1" thickBot="1" x14ac:dyDescent="0.25">
      <c r="A6" s="32" t="s">
        <v>61</v>
      </c>
      <c r="B6" s="33"/>
      <c r="C6" s="34"/>
      <c r="D6" s="34"/>
      <c r="E6" s="34"/>
      <c r="F6" s="34"/>
      <c r="G6" s="34"/>
      <c r="H6" s="34"/>
      <c r="I6" s="35"/>
      <c r="J6" s="35"/>
      <c r="K6" s="36"/>
      <c r="L6" s="34"/>
      <c r="M6" s="36"/>
      <c r="N6" s="34"/>
      <c r="O6" s="37"/>
      <c r="P6" s="38"/>
      <c r="Q6" s="39"/>
      <c r="R6" s="38"/>
      <c r="S6" s="40"/>
      <c r="T6" s="156"/>
      <c r="U6" s="156"/>
      <c r="V6" s="156"/>
    </row>
    <row r="7" spans="1:23" s="49" customFormat="1" ht="18.75" customHeight="1" x14ac:dyDescent="0.2">
      <c r="A7" s="252" t="s">
        <v>24</v>
      </c>
      <c r="B7" s="253"/>
      <c r="C7" s="181"/>
      <c r="D7" s="42"/>
      <c r="E7" s="42"/>
      <c r="F7" s="42"/>
      <c r="G7" s="42"/>
      <c r="H7" s="42"/>
      <c r="I7" s="43"/>
      <c r="J7" s="43"/>
      <c r="K7" s="44"/>
      <c r="L7" s="45"/>
      <c r="M7" s="44"/>
      <c r="N7" s="42"/>
      <c r="O7" s="46"/>
      <c r="P7" s="47"/>
      <c r="Q7" s="42"/>
      <c r="R7" s="47"/>
      <c r="S7" s="48"/>
      <c r="T7" s="157"/>
      <c r="U7" s="157"/>
      <c r="V7" s="157"/>
    </row>
    <row r="8" spans="1:23" s="49" customFormat="1" ht="15" customHeight="1" x14ac:dyDescent="0.2">
      <c r="A8" s="254" t="s">
        <v>51</v>
      </c>
      <c r="B8" s="255"/>
      <c r="C8" s="182"/>
      <c r="D8" s="50"/>
      <c r="E8" s="50"/>
      <c r="F8" s="50"/>
      <c r="G8" s="50"/>
      <c r="H8" s="50"/>
      <c r="I8" s="51"/>
      <c r="J8" s="51"/>
      <c r="K8" s="52"/>
      <c r="L8" s="53"/>
      <c r="M8" s="52"/>
      <c r="N8" s="50"/>
      <c r="O8" s="54"/>
      <c r="P8" s="55"/>
      <c r="Q8" s="50"/>
      <c r="R8" s="55"/>
      <c r="S8" s="56"/>
      <c r="T8" s="157"/>
      <c r="U8" s="157"/>
      <c r="V8" s="157"/>
    </row>
    <row r="9" spans="1:23" s="49" customFormat="1" ht="15" customHeight="1" x14ac:dyDescent="0.2">
      <c r="A9" s="254" t="s">
        <v>36</v>
      </c>
      <c r="B9" s="255"/>
      <c r="C9" s="180" t="s">
        <v>384</v>
      </c>
      <c r="D9" s="50"/>
      <c r="E9" s="50"/>
      <c r="F9" s="50"/>
      <c r="G9" s="42"/>
      <c r="H9" s="42"/>
      <c r="I9" s="43"/>
      <c r="J9" s="43"/>
      <c r="K9" s="44"/>
      <c r="L9" s="45"/>
      <c r="M9" s="44"/>
      <c r="N9" s="42"/>
      <c r="O9" s="46"/>
      <c r="P9" s="47"/>
      <c r="Q9" s="42"/>
      <c r="R9" s="47"/>
      <c r="S9" s="48"/>
      <c r="T9" s="157"/>
      <c r="U9" s="157"/>
      <c r="V9" s="157"/>
    </row>
    <row r="10" spans="1:23" s="49" customFormat="1" ht="15" customHeight="1" x14ac:dyDescent="0.2">
      <c r="A10" s="254" t="s">
        <v>49</v>
      </c>
      <c r="B10" s="255"/>
      <c r="C10" s="180"/>
      <c r="D10" s="179"/>
      <c r="E10" s="50"/>
      <c r="F10" s="50"/>
      <c r="G10" s="42"/>
      <c r="H10" s="42"/>
      <c r="I10" s="43"/>
      <c r="J10" s="43"/>
      <c r="K10" s="44"/>
      <c r="L10" s="45"/>
      <c r="M10" s="44"/>
      <c r="N10" s="42"/>
      <c r="O10" s="46"/>
      <c r="P10" s="47"/>
      <c r="Q10" s="42"/>
      <c r="R10" s="47"/>
      <c r="S10" s="48"/>
      <c r="T10" s="157"/>
      <c r="U10" s="157"/>
      <c r="V10" s="157"/>
    </row>
    <row r="11" spans="1:23" s="49" customFormat="1" ht="15" customHeight="1" x14ac:dyDescent="0.2">
      <c r="A11" s="254" t="s">
        <v>0</v>
      </c>
      <c r="B11" s="255"/>
      <c r="C11" s="183"/>
      <c r="D11" s="8"/>
      <c r="E11" s="9"/>
      <c r="F11" s="9"/>
      <c r="G11" s="50"/>
      <c r="H11" s="50"/>
      <c r="I11" s="51"/>
      <c r="J11" s="51"/>
      <c r="K11" s="52"/>
      <c r="L11" s="53"/>
      <c r="M11" s="52"/>
      <c r="N11" s="50"/>
      <c r="O11" s="54"/>
      <c r="P11" s="55"/>
      <c r="Q11" s="50"/>
      <c r="R11" s="55"/>
      <c r="S11" s="56"/>
      <c r="T11" s="157"/>
      <c r="U11" s="157"/>
      <c r="V11" s="157"/>
    </row>
    <row r="12" spans="1:23" s="49" customFormat="1" ht="15" customHeight="1" x14ac:dyDescent="0.2">
      <c r="A12" s="254" t="s">
        <v>1</v>
      </c>
      <c r="B12" s="255"/>
      <c r="C12" s="180"/>
      <c r="D12" s="179"/>
      <c r="E12" s="50"/>
      <c r="F12" s="50"/>
      <c r="G12" s="50"/>
      <c r="H12" s="50"/>
      <c r="I12" s="51"/>
      <c r="J12" s="51"/>
      <c r="K12" s="52"/>
      <c r="L12" s="53"/>
      <c r="M12" s="52"/>
      <c r="N12" s="50"/>
      <c r="O12" s="54"/>
      <c r="P12" s="55"/>
      <c r="Q12" s="50"/>
      <c r="R12" s="55"/>
      <c r="S12" s="56"/>
      <c r="T12" s="157"/>
      <c r="U12" s="157"/>
      <c r="V12" s="157"/>
    </row>
    <row r="13" spans="1:23" s="49" customFormat="1" ht="15" customHeight="1" x14ac:dyDescent="0.2">
      <c r="A13" s="254" t="s">
        <v>2</v>
      </c>
      <c r="B13" s="255"/>
      <c r="C13" s="180"/>
      <c r="D13" s="50"/>
      <c r="E13" s="50"/>
      <c r="F13" s="50"/>
      <c r="G13" s="50"/>
      <c r="H13" s="50"/>
      <c r="I13" s="51"/>
      <c r="J13" s="51"/>
      <c r="K13" s="52"/>
      <c r="L13" s="53"/>
      <c r="M13" s="52"/>
      <c r="N13" s="50"/>
      <c r="O13" s="54"/>
      <c r="P13" s="55"/>
      <c r="Q13" s="50"/>
      <c r="R13" s="55"/>
      <c r="S13" s="56"/>
      <c r="T13" s="157"/>
      <c r="U13" s="157"/>
      <c r="V13" s="157"/>
    </row>
    <row r="14" spans="1:23" s="49" customFormat="1" ht="15" customHeight="1" x14ac:dyDescent="0.2">
      <c r="A14" s="255" t="s">
        <v>3</v>
      </c>
      <c r="B14" s="255"/>
      <c r="C14" s="194"/>
      <c r="D14" s="50"/>
      <c r="E14" s="50"/>
      <c r="F14" s="50"/>
      <c r="G14" s="172"/>
      <c r="H14" s="172"/>
      <c r="I14" s="173"/>
      <c r="J14" s="51"/>
      <c r="K14" s="52"/>
      <c r="L14" s="53"/>
      <c r="M14" s="52"/>
      <c r="N14" s="50"/>
      <c r="O14" s="54"/>
      <c r="P14" s="55"/>
      <c r="Q14" s="50"/>
      <c r="R14" s="55"/>
      <c r="S14" s="56"/>
      <c r="T14" s="157"/>
      <c r="U14" s="157"/>
      <c r="V14" s="157"/>
    </row>
    <row r="15" spans="1:23" s="49" customFormat="1" ht="15" customHeight="1" x14ac:dyDescent="0.2">
      <c r="A15" s="255" t="s">
        <v>53</v>
      </c>
      <c r="B15" s="255"/>
      <c r="C15" s="260"/>
      <c r="D15" s="261"/>
      <c r="E15" s="220" t="s">
        <v>52</v>
      </c>
      <c r="F15" s="171"/>
      <c r="G15" s="170"/>
      <c r="H15" s="50"/>
      <c r="I15" s="51"/>
      <c r="J15" s="51"/>
      <c r="K15" s="52"/>
      <c r="L15" s="53"/>
      <c r="M15" s="52"/>
      <c r="N15" s="50"/>
      <c r="O15" s="54"/>
      <c r="P15" s="55"/>
      <c r="Q15" s="50"/>
      <c r="R15" s="55"/>
      <c r="S15" s="56"/>
      <c r="T15" s="157"/>
      <c r="U15" s="157"/>
      <c r="V15" s="157"/>
    </row>
    <row r="16" spans="1:23" s="49" customFormat="1" ht="15" customHeight="1" x14ac:dyDescent="0.2">
      <c r="A16" s="255" t="s">
        <v>84</v>
      </c>
      <c r="B16" s="255"/>
      <c r="C16" s="195"/>
      <c r="D16" s="50"/>
      <c r="E16" s="50"/>
      <c r="F16" s="50"/>
      <c r="G16" s="42"/>
      <c r="H16" s="42"/>
      <c r="I16" s="43"/>
      <c r="J16" s="51"/>
      <c r="K16" s="52"/>
      <c r="L16" s="53"/>
      <c r="M16" s="52"/>
      <c r="N16" s="50"/>
      <c r="O16" s="54"/>
      <c r="P16" s="55"/>
      <c r="Q16" s="50"/>
      <c r="R16" s="55"/>
      <c r="S16" s="56"/>
      <c r="T16" s="157"/>
      <c r="U16" s="157"/>
      <c r="V16" s="157"/>
    </row>
    <row r="17" spans="1:24" s="49" customFormat="1" ht="15" customHeight="1" x14ac:dyDescent="0.2">
      <c r="A17" s="255" t="s">
        <v>44</v>
      </c>
      <c r="B17" s="255"/>
      <c r="C17" s="195"/>
      <c r="D17" s="50"/>
      <c r="E17" s="50"/>
      <c r="F17" s="50"/>
      <c r="G17" s="50"/>
      <c r="H17" s="50"/>
      <c r="I17" s="51"/>
      <c r="J17" s="51"/>
      <c r="K17" s="52"/>
      <c r="L17" s="53"/>
      <c r="M17" s="52"/>
      <c r="N17" s="50"/>
      <c r="O17" s="54"/>
      <c r="P17" s="55"/>
      <c r="Q17" s="50"/>
      <c r="R17" s="55"/>
      <c r="S17" s="56"/>
      <c r="T17" s="157"/>
      <c r="U17" s="157"/>
      <c r="V17" s="157"/>
    </row>
    <row r="18" spans="1:24" s="49" customFormat="1" ht="15" customHeight="1" thickBot="1" x14ac:dyDescent="0.25">
      <c r="A18" s="141" t="s">
        <v>59</v>
      </c>
      <c r="B18" s="142"/>
      <c r="C18" s="57"/>
      <c r="D18" s="58"/>
      <c r="E18" s="58"/>
      <c r="F18" s="58"/>
      <c r="G18" s="58"/>
      <c r="H18" s="58"/>
      <c r="I18" s="59"/>
      <c r="J18" s="59"/>
      <c r="K18" s="60"/>
      <c r="L18" s="61"/>
      <c r="M18" s="60"/>
      <c r="N18" s="58"/>
      <c r="O18" s="62"/>
      <c r="P18" s="63"/>
      <c r="Q18" s="58"/>
      <c r="R18" s="63"/>
      <c r="S18" s="64"/>
      <c r="T18" s="157"/>
      <c r="U18" s="157"/>
      <c r="V18" s="157"/>
    </row>
    <row r="19" spans="1:24" s="9" customFormat="1" ht="15" customHeight="1" x14ac:dyDescent="0.2">
      <c r="A19" s="8"/>
      <c r="B19" s="8"/>
      <c r="C19" s="8"/>
      <c r="I19" s="10"/>
      <c r="J19" s="10"/>
      <c r="K19" s="11"/>
      <c r="M19" s="11"/>
      <c r="O19" s="12"/>
      <c r="P19" s="13"/>
      <c r="R19" s="13"/>
      <c r="S19" s="14"/>
      <c r="T19" s="154"/>
      <c r="U19" s="154"/>
      <c r="V19" s="154"/>
    </row>
    <row r="20" spans="1:24" s="2" customFormat="1" ht="15" customHeight="1" thickBot="1" x14ac:dyDescent="0.25">
      <c r="A20" s="1"/>
      <c r="I20" s="65"/>
      <c r="J20" s="65"/>
      <c r="K20" s="66"/>
      <c r="M20" s="66"/>
      <c r="O20" s="67"/>
      <c r="P20" s="68"/>
      <c r="R20" s="68"/>
      <c r="S20" s="69"/>
      <c r="T20" s="158"/>
      <c r="U20" s="158"/>
      <c r="V20" s="158"/>
    </row>
    <row r="21" spans="1:24" s="49" customFormat="1" ht="15" customHeight="1" x14ac:dyDescent="0.2">
      <c r="A21" s="70" t="s">
        <v>62</v>
      </c>
      <c r="B21" s="71"/>
      <c r="C21" s="71"/>
      <c r="D21" s="71"/>
      <c r="E21" s="71"/>
      <c r="F21" s="71"/>
      <c r="G21" s="71"/>
      <c r="H21" s="71"/>
      <c r="I21" s="72"/>
      <c r="J21" s="72"/>
      <c r="K21" s="73"/>
      <c r="L21" s="71"/>
      <c r="M21" s="73"/>
      <c r="N21" s="71"/>
      <c r="O21" s="74"/>
      <c r="P21" s="75"/>
      <c r="Q21" s="71"/>
      <c r="R21" s="75"/>
      <c r="S21" s="76"/>
      <c r="T21" s="157"/>
      <c r="U21" s="157"/>
      <c r="V21" s="157"/>
    </row>
    <row r="22" spans="1:24" s="83" customFormat="1" x14ac:dyDescent="0.2">
      <c r="A22" s="77" t="s">
        <v>4</v>
      </c>
      <c r="B22" s="77" t="s">
        <v>25</v>
      </c>
      <c r="C22" s="77" t="s">
        <v>26</v>
      </c>
      <c r="D22" s="77" t="s">
        <v>27</v>
      </c>
      <c r="E22" s="77" t="s">
        <v>98</v>
      </c>
      <c r="F22" s="77" t="s">
        <v>34</v>
      </c>
      <c r="G22" s="77" t="s">
        <v>28</v>
      </c>
      <c r="H22" s="77" t="s">
        <v>29</v>
      </c>
      <c r="I22" s="78" t="s">
        <v>30</v>
      </c>
      <c r="J22" s="78" t="s">
        <v>5</v>
      </c>
      <c r="K22" s="79" t="s">
        <v>6</v>
      </c>
      <c r="L22" s="77" t="s">
        <v>7</v>
      </c>
      <c r="M22" s="79" t="s">
        <v>35</v>
      </c>
      <c r="N22" s="77" t="s">
        <v>8</v>
      </c>
      <c r="O22" s="80" t="s">
        <v>31</v>
      </c>
      <c r="P22" s="81" t="s">
        <v>89</v>
      </c>
      <c r="Q22" s="77" t="s">
        <v>32</v>
      </c>
      <c r="R22" s="81" t="s">
        <v>9</v>
      </c>
      <c r="S22" s="82" t="s">
        <v>10</v>
      </c>
      <c r="T22" s="159"/>
      <c r="U22" s="159"/>
      <c r="V22" s="159"/>
    </row>
    <row r="23" spans="1:24" s="91" customFormat="1" ht="48" x14ac:dyDescent="0.2">
      <c r="A23" s="84"/>
      <c r="B23" s="85" t="s">
        <v>381</v>
      </c>
      <c r="C23" s="85" t="s">
        <v>382</v>
      </c>
      <c r="D23" s="84" t="s">
        <v>383</v>
      </c>
      <c r="E23" s="85"/>
      <c r="F23" s="85" t="s">
        <v>66</v>
      </c>
      <c r="G23" s="85"/>
      <c r="H23" s="85"/>
      <c r="I23" s="86"/>
      <c r="J23" s="86"/>
      <c r="K23" s="87" t="s">
        <v>67</v>
      </c>
      <c r="L23" s="85" t="s">
        <v>138</v>
      </c>
      <c r="M23" s="87" t="s">
        <v>23</v>
      </c>
      <c r="N23" s="85"/>
      <c r="O23" s="88"/>
      <c r="P23" s="89" t="s">
        <v>43</v>
      </c>
      <c r="Q23" s="85" t="s">
        <v>386</v>
      </c>
      <c r="R23" s="89" t="s">
        <v>11</v>
      </c>
      <c r="S23" s="90" t="s">
        <v>12</v>
      </c>
      <c r="T23" s="160"/>
      <c r="U23" s="160"/>
      <c r="V23" s="160"/>
    </row>
    <row r="24" spans="1:24" s="99" customFormat="1" ht="34.5" thickBot="1" x14ac:dyDescent="0.25">
      <c r="A24" s="92" t="s">
        <v>33</v>
      </c>
      <c r="B24" s="93" t="s">
        <v>13</v>
      </c>
      <c r="C24" s="93" t="s">
        <v>14</v>
      </c>
      <c r="D24" s="93" t="s">
        <v>15</v>
      </c>
      <c r="E24" s="93" t="s">
        <v>16</v>
      </c>
      <c r="F24" s="93" t="s">
        <v>17</v>
      </c>
      <c r="G24" s="93" t="s">
        <v>18</v>
      </c>
      <c r="H24" s="93" t="s">
        <v>19</v>
      </c>
      <c r="I24" s="94">
        <v>92811</v>
      </c>
      <c r="J24" s="219" t="s">
        <v>20</v>
      </c>
      <c r="K24" s="95" t="s">
        <v>21</v>
      </c>
      <c r="L24" s="225" t="s">
        <v>137</v>
      </c>
      <c r="M24" s="96" t="s">
        <v>58</v>
      </c>
      <c r="N24" s="93" t="s">
        <v>265</v>
      </c>
      <c r="O24" s="97">
        <v>1</v>
      </c>
      <c r="P24" s="98">
        <v>54.95</v>
      </c>
      <c r="Q24" s="93" t="s">
        <v>385</v>
      </c>
      <c r="R24" s="98">
        <v>12.95</v>
      </c>
      <c r="S24" s="143">
        <f>IF(M24&lt;&gt;"",IF(O24&lt;&gt;"",IF(OR(R24="Quote",R24="Free"),P24,P24+R24),"Missing QTY"),0)</f>
        <v>67.900000000000006</v>
      </c>
      <c r="T24" s="161"/>
      <c r="U24" s="161"/>
      <c r="V24" s="161"/>
      <c r="W24" s="165"/>
    </row>
    <row r="25" spans="1:24" ht="12" customHeight="1" x14ac:dyDescent="0.2">
      <c r="A25" s="101">
        <f>ROW()-ROW($A$24)</f>
        <v>1</v>
      </c>
      <c r="B25" s="184"/>
      <c r="C25" s="184"/>
      <c r="D25" s="184"/>
      <c r="E25" s="184"/>
      <c r="F25" s="185"/>
      <c r="G25" s="184"/>
      <c r="H25" s="184"/>
      <c r="I25" s="196"/>
      <c r="J25" s="226"/>
      <c r="K25" s="186"/>
      <c r="L25" s="184"/>
      <c r="M25" s="240"/>
      <c r="N25" s="174" t="str">
        <f>IF(M25="","",VLOOKUP(M25,'Product Numbers'!$C$8:$E$152,2,FALSE))</f>
        <v/>
      </c>
      <c r="O25" s="191"/>
      <c r="P25" s="192">
        <f>IF(M25="","0",VLOOKUP(M25,'Product Numbers'!$C$8:$E$152,3,FALSE))*O25</f>
        <v>0</v>
      </c>
      <c r="Q25" s="188"/>
      <c r="R25" s="192">
        <f>IF(OR(Q25="grd",Q25="ugr",Q25="pp"),IF(VLOOKUP(M25,'Product Numbers'!$C$8:$G$152,5,FALSE)=1, "Free",T25),IF(OR(Q25="2 day",Q25="2day",Q25="exu"),U25,IF(Q25="pm",U25,IF(OR(Q25="1 day",Q25="1day",Q25="ovu"),V25,IF(Q25="em",W25,0)))))</f>
        <v>0</v>
      </c>
      <c r="S25" s="193">
        <f t="shared" ref="S25:S45" si="0">IF(M25&lt;&gt;"",IF(O25&lt;&gt;"",IF(OR(R25="Quote",R25="Free"),P25,P25+R25),"Missing QTY"),0)</f>
        <v>0</v>
      </c>
      <c r="T25" s="162">
        <f>IF(($O25*$P25)&gt;=0.01,12.95,)</f>
        <v>0</v>
      </c>
      <c r="U25" s="162">
        <f>IF(($P25)&lt;=74.99,18.95,IF(($P25)&lt;=249.99,21.95,24.95))</f>
        <v>18.95</v>
      </c>
      <c r="V25" s="162">
        <f>IF(($P25)&lt;=74.99,34.95,IF(($P25)&lt;=249.99,49.95,64.95))</f>
        <v>34.950000000000003</v>
      </c>
      <c r="W25" s="162">
        <f>IF(($P25)&lt;=74.99,34.95,IF(($P25)&lt;=249.99,49.95,64.95))</f>
        <v>34.950000000000003</v>
      </c>
      <c r="X25" s="175"/>
    </row>
    <row r="26" spans="1:24" ht="12" customHeight="1" x14ac:dyDescent="0.2">
      <c r="A26" s="101">
        <f t="shared" ref="A26:A89" si="1">ROW()-ROW($A$24)</f>
        <v>2</v>
      </c>
      <c r="B26" s="184"/>
      <c r="C26" s="184"/>
      <c r="D26" s="184"/>
      <c r="E26" s="184"/>
      <c r="F26" s="185"/>
      <c r="G26" s="184"/>
      <c r="H26" s="184"/>
      <c r="I26" s="196"/>
      <c r="J26" s="218"/>
      <c r="K26" s="186"/>
      <c r="L26" s="184"/>
      <c r="M26" s="189"/>
      <c r="N26" s="174" t="str">
        <f>IF(M26="","",VLOOKUP(M26,'Product Numbers'!$C$8:$E$152,2,FALSE))</f>
        <v/>
      </c>
      <c r="O26" s="191"/>
      <c r="P26" s="192">
        <f>IF(M26="","0",VLOOKUP(M26,'Product Numbers'!$C$8:$E$152,3,FALSE))*O26</f>
        <v>0</v>
      </c>
      <c r="Q26" s="188"/>
      <c r="R26" s="192">
        <f>IF(OR(Q26="grd",Q26="ugr",Q26="pp"),IF(VLOOKUP(M26,'Product Numbers'!$C$8:$G$152,5,FALSE)=1, "Free",T26),IF(OR(Q26="2 day",Q26="2day",Q26="exu"),U26,IF(Q26="pm",U26,IF(OR(Q26="1 day",Q26="1day",Q26="ovu"),V26,IF(Q26="em",W26,0)))))</f>
        <v>0</v>
      </c>
      <c r="S26" s="193">
        <f t="shared" si="0"/>
        <v>0</v>
      </c>
      <c r="T26" s="162">
        <f t="shared" ref="T26" si="2">IF(($O26*$P26)&gt;=0.01,12.95,)</f>
        <v>0</v>
      </c>
      <c r="U26" s="162">
        <f t="shared" ref="U26:U89" si="3">IF(($P26)&lt;=74.99,18.95,IF(($P26)&lt;=249.99,21.95,24.95))</f>
        <v>18.95</v>
      </c>
      <c r="V26" s="162">
        <f t="shared" ref="V26:W89" si="4">IF(($P26)&lt;=74.99,34.95,IF(($P26)&lt;=249.99,49.95,64.95))</f>
        <v>34.950000000000003</v>
      </c>
      <c r="W26" s="162">
        <f t="shared" si="4"/>
        <v>34.950000000000003</v>
      </c>
    </row>
    <row r="27" spans="1:24" ht="12" customHeight="1" x14ac:dyDescent="0.2">
      <c r="A27" s="101">
        <f t="shared" si="1"/>
        <v>3</v>
      </c>
      <c r="B27" s="184"/>
      <c r="C27" s="184"/>
      <c r="D27" s="184"/>
      <c r="E27" s="184"/>
      <c r="F27" s="185"/>
      <c r="G27" s="184"/>
      <c r="H27" s="184"/>
      <c r="I27" s="196"/>
      <c r="J27" s="218"/>
      <c r="K27" s="186"/>
      <c r="L27" s="184"/>
      <c r="M27" s="190"/>
      <c r="N27" s="174" t="str">
        <f>IF(M27="","",VLOOKUP(M27,'Product Numbers'!$C$8:$E$152,2,FALSE))</f>
        <v/>
      </c>
      <c r="O27" s="191"/>
      <c r="P27" s="192">
        <f>IF(M27="","0",VLOOKUP(M27,'Product Numbers'!$C$8:$E$152,3,FALSE))*O27</f>
        <v>0</v>
      </c>
      <c r="Q27" s="188"/>
      <c r="R27" s="192">
        <f>IF(OR(Q27="grd",Q27="ugr",Q27="pp"),IF(VLOOKUP(M27,'Product Numbers'!$C$8:$G$152,5,FALSE)=1, "Free",T27),IF(OR(Q27="2 day",Q27="2day",Q27="exu"),U27,IF(Q27="pm",U27,IF(OR(Q27="1 day",Q27="1day",Q27="ovu"),V27,IF(Q27="em",W27,0)))))</f>
        <v>0</v>
      </c>
      <c r="S27" s="193">
        <f t="shared" si="0"/>
        <v>0</v>
      </c>
      <c r="T27" s="162">
        <f>IF(($O27*$P27)&gt;=0.01,12.95,)</f>
        <v>0</v>
      </c>
      <c r="U27" s="162">
        <f t="shared" si="3"/>
        <v>18.95</v>
      </c>
      <c r="V27" s="162">
        <f t="shared" si="4"/>
        <v>34.950000000000003</v>
      </c>
      <c r="W27" s="162">
        <f t="shared" si="4"/>
        <v>34.950000000000003</v>
      </c>
    </row>
    <row r="28" spans="1:24" ht="12" customHeight="1" x14ac:dyDescent="0.2">
      <c r="A28" s="101">
        <f t="shared" si="1"/>
        <v>4</v>
      </c>
      <c r="B28" s="184"/>
      <c r="C28" s="184"/>
      <c r="D28" s="184"/>
      <c r="E28" s="184"/>
      <c r="F28" s="185"/>
      <c r="G28" s="184"/>
      <c r="H28" s="184"/>
      <c r="I28" s="196"/>
      <c r="J28" s="218"/>
      <c r="K28" s="186"/>
      <c r="L28" s="184"/>
      <c r="M28" s="189"/>
      <c r="N28" s="174" t="str">
        <f>IF(M28="","",VLOOKUP(M28,'Product Numbers'!$C$8:$E$152,2,FALSE))</f>
        <v/>
      </c>
      <c r="O28" s="191"/>
      <c r="P28" s="192">
        <f>IF(M28="","0",VLOOKUP(M28,'Product Numbers'!$C$8:$E$152,3,FALSE))*O28</f>
        <v>0</v>
      </c>
      <c r="Q28" s="188"/>
      <c r="R28" s="192">
        <f>IF(OR(Q28="grd",Q28="ugr",Q28="pp"),IF(VLOOKUP(M28,'Product Numbers'!$C$8:$G$152,5,FALSE)=1, "Free",T28),IF(OR(Q28="2 day",Q28="2day",Q28="exu"),U28,IF(Q28="pm",U28,IF(OR(Q28="1 day",Q28="1day",Q28="ovu"),V28,IF(Q28="em",W28,0)))))</f>
        <v>0</v>
      </c>
      <c r="S28" s="193">
        <f t="shared" si="0"/>
        <v>0</v>
      </c>
      <c r="T28" s="162">
        <f>IF(($O28*$P28)&gt;=0.01,12.95,)</f>
        <v>0</v>
      </c>
      <c r="U28" s="162">
        <f t="shared" si="3"/>
        <v>18.95</v>
      </c>
      <c r="V28" s="162">
        <f t="shared" si="4"/>
        <v>34.950000000000003</v>
      </c>
      <c r="W28" s="162">
        <f t="shared" si="4"/>
        <v>34.950000000000003</v>
      </c>
    </row>
    <row r="29" spans="1:24" ht="12" customHeight="1" x14ac:dyDescent="0.2">
      <c r="A29" s="101">
        <f t="shared" si="1"/>
        <v>5</v>
      </c>
      <c r="B29" s="184"/>
      <c r="C29" s="184"/>
      <c r="D29" s="184"/>
      <c r="E29" s="184"/>
      <c r="F29" s="185"/>
      <c r="G29" s="184"/>
      <c r="H29" s="184"/>
      <c r="I29" s="196"/>
      <c r="J29" s="218"/>
      <c r="K29" s="186"/>
      <c r="L29" s="184"/>
      <c r="M29" s="190"/>
      <c r="N29" s="174" t="str">
        <f>IF(M29="","",VLOOKUP(M29,'Product Numbers'!$C$8:$E$152,2,FALSE))</f>
        <v/>
      </c>
      <c r="O29" s="191"/>
      <c r="P29" s="192">
        <f>IF(M29="","0",VLOOKUP(M29,'Product Numbers'!$C$8:$E$152,3,FALSE))*O29</f>
        <v>0</v>
      </c>
      <c r="Q29" s="188"/>
      <c r="R29" s="192">
        <f>IF(OR(Q29="grd",Q29="ugr",Q29="pp"),IF(VLOOKUP(M29,'Product Numbers'!$C$8:$G$152,5,FALSE)=1, "Free",T29),IF(OR(Q29="2 day",Q29="2day",Q29="exu"),U29,IF(Q29="pm",U29,IF(OR(Q29="1 day",Q29="1day",Q29="ovu"),V29,IF(Q29="em",W29,0)))))</f>
        <v>0</v>
      </c>
      <c r="S29" s="193">
        <f t="shared" si="0"/>
        <v>0</v>
      </c>
      <c r="T29" s="162">
        <f t="shared" ref="T29:T92" si="5">IF(($O29*$P29)&gt;=0.01,12.95,)</f>
        <v>0</v>
      </c>
      <c r="U29" s="162">
        <f t="shared" si="3"/>
        <v>18.95</v>
      </c>
      <c r="V29" s="162">
        <f t="shared" si="4"/>
        <v>34.950000000000003</v>
      </c>
      <c r="W29" s="162">
        <f t="shared" si="4"/>
        <v>34.950000000000003</v>
      </c>
    </row>
    <row r="30" spans="1:24" ht="12" customHeight="1" x14ac:dyDescent="0.2">
      <c r="A30" s="101">
        <f t="shared" si="1"/>
        <v>6</v>
      </c>
      <c r="B30" s="184"/>
      <c r="C30" s="184"/>
      <c r="D30" s="184"/>
      <c r="E30" s="187"/>
      <c r="F30" s="185"/>
      <c r="G30" s="184"/>
      <c r="H30" s="184"/>
      <c r="I30" s="196"/>
      <c r="J30" s="218"/>
      <c r="K30" s="197"/>
      <c r="L30" s="184"/>
      <c r="M30" s="189"/>
      <c r="N30" s="174" t="str">
        <f>IF(M30="","",VLOOKUP(M30,'Product Numbers'!$C$8:$E$152,2,FALSE))</f>
        <v/>
      </c>
      <c r="O30" s="191"/>
      <c r="P30" s="192">
        <f>IF(M30="","0",VLOOKUP(M30,'Product Numbers'!$C$8:$E$152,3,FALSE))*O30</f>
        <v>0</v>
      </c>
      <c r="Q30" s="188"/>
      <c r="R30" s="192">
        <f>IF(OR(Q30="grd",Q30="ugr",Q30="pp"),IF(VLOOKUP(M30,'Product Numbers'!$C$8:$G$152,5,FALSE)=1, "Free",T30),IF(OR(Q30="2 day",Q30="2day",Q30="exu"),U30,IF(Q30="pm",U30,IF(OR(Q30="1 day",Q30="1day",Q30="ovu"),V30,IF(Q30="em",W30,0)))))</f>
        <v>0</v>
      </c>
      <c r="S30" s="193">
        <f t="shared" si="0"/>
        <v>0</v>
      </c>
      <c r="T30" s="162">
        <f t="shared" si="5"/>
        <v>0</v>
      </c>
      <c r="U30" s="162">
        <f t="shared" si="3"/>
        <v>18.95</v>
      </c>
      <c r="V30" s="162">
        <f t="shared" si="4"/>
        <v>34.950000000000003</v>
      </c>
      <c r="W30" s="162">
        <f t="shared" si="4"/>
        <v>34.950000000000003</v>
      </c>
    </row>
    <row r="31" spans="1:24" ht="12" customHeight="1" x14ac:dyDescent="0.2">
      <c r="A31" s="101">
        <f t="shared" si="1"/>
        <v>7</v>
      </c>
      <c r="B31" s="184"/>
      <c r="C31" s="184"/>
      <c r="D31" s="184"/>
      <c r="E31" s="184"/>
      <c r="F31" s="185"/>
      <c r="G31" s="184"/>
      <c r="H31" s="184"/>
      <c r="I31" s="196"/>
      <c r="J31" s="218"/>
      <c r="K31" s="197"/>
      <c r="L31" s="184"/>
      <c r="M31" s="190"/>
      <c r="N31" s="174" t="str">
        <f>IF(M31="","",VLOOKUP(M31,'Product Numbers'!$C$8:$E$152,2,FALSE))</f>
        <v/>
      </c>
      <c r="O31" s="191"/>
      <c r="P31" s="192">
        <f>IF(M31="","0",VLOOKUP(M31,'Product Numbers'!$C$8:$E$152,3,FALSE))*O31</f>
        <v>0</v>
      </c>
      <c r="Q31" s="188"/>
      <c r="R31" s="192">
        <f>IF(OR(Q31="grd",Q31="ugr",Q31="pp"),IF(VLOOKUP(M31,'Product Numbers'!$C$8:$G$152,5,FALSE)=1, "Free",T31),IF(OR(Q31="2 day",Q31="2day",Q31="exu"),U31,IF(Q31="pm",U31,IF(OR(Q31="1 day",Q31="1day",Q31="ovu"),V31,IF(Q31="em",W31,0)))))</f>
        <v>0</v>
      </c>
      <c r="S31" s="193">
        <f t="shared" si="0"/>
        <v>0</v>
      </c>
      <c r="T31" s="162">
        <f t="shared" si="5"/>
        <v>0</v>
      </c>
      <c r="U31" s="162">
        <f t="shared" si="3"/>
        <v>18.95</v>
      </c>
      <c r="V31" s="162">
        <f t="shared" si="4"/>
        <v>34.950000000000003</v>
      </c>
      <c r="W31" s="162">
        <f t="shared" si="4"/>
        <v>34.950000000000003</v>
      </c>
    </row>
    <row r="32" spans="1:24" ht="12" customHeight="1" x14ac:dyDescent="0.2">
      <c r="A32" s="101">
        <f t="shared" si="1"/>
        <v>8</v>
      </c>
      <c r="B32" s="184"/>
      <c r="C32" s="184"/>
      <c r="D32" s="184"/>
      <c r="E32" s="184"/>
      <c r="F32" s="185"/>
      <c r="G32" s="184"/>
      <c r="H32" s="184"/>
      <c r="I32" s="196"/>
      <c r="J32" s="218"/>
      <c r="K32" s="186"/>
      <c r="L32" s="184"/>
      <c r="M32" s="189"/>
      <c r="N32" s="174" t="str">
        <f>IF(M32="","",VLOOKUP(M32,'Product Numbers'!$C$8:$E$152,2,FALSE))</f>
        <v/>
      </c>
      <c r="O32" s="191"/>
      <c r="P32" s="192">
        <f>IF(M32="","0",VLOOKUP(M32,'Product Numbers'!$C$8:$E$152,3,FALSE))*O32</f>
        <v>0</v>
      </c>
      <c r="Q32" s="188"/>
      <c r="R32" s="192">
        <f>IF(OR(Q32="grd",Q32="ugr",Q32="pp"),IF(VLOOKUP(M32,'Product Numbers'!$C$8:$G$152,5,FALSE)=1, "Free",T32),IF(OR(Q32="2 day",Q32="2day",Q32="exu"),U32,IF(Q32="pm",U32,IF(OR(Q32="1 day",Q32="1day",Q32="ovu"),V32,IF(Q32="em",W32,0)))))</f>
        <v>0</v>
      </c>
      <c r="S32" s="193">
        <f t="shared" si="0"/>
        <v>0</v>
      </c>
      <c r="T32" s="162">
        <f t="shared" si="5"/>
        <v>0</v>
      </c>
      <c r="U32" s="162">
        <f t="shared" si="3"/>
        <v>18.95</v>
      </c>
      <c r="V32" s="162">
        <f t="shared" si="4"/>
        <v>34.950000000000003</v>
      </c>
      <c r="W32" s="162">
        <f t="shared" si="4"/>
        <v>34.950000000000003</v>
      </c>
    </row>
    <row r="33" spans="1:24" ht="12" customHeight="1" x14ac:dyDescent="0.2">
      <c r="A33" s="101">
        <f t="shared" si="1"/>
        <v>9</v>
      </c>
      <c r="B33" s="184"/>
      <c r="C33" s="184"/>
      <c r="D33" s="184"/>
      <c r="E33" s="184"/>
      <c r="F33" s="185"/>
      <c r="G33" s="184"/>
      <c r="H33" s="184"/>
      <c r="I33" s="196"/>
      <c r="J33" s="218"/>
      <c r="K33" s="186"/>
      <c r="L33" s="184"/>
      <c r="M33" s="190"/>
      <c r="N33" s="174" t="str">
        <f>IF(M33="","",VLOOKUP(M33,'Product Numbers'!$C$8:$E$152,2,FALSE))</f>
        <v/>
      </c>
      <c r="O33" s="191"/>
      <c r="P33" s="192">
        <f>IF(M33="","0",VLOOKUP(M33,'Product Numbers'!$C$8:$E$152,3,FALSE))*O33</f>
        <v>0</v>
      </c>
      <c r="Q33" s="188"/>
      <c r="R33" s="192">
        <f>IF(OR(Q33="grd",Q33="ugr",Q33="pp"),IF(VLOOKUP(M33,'Product Numbers'!$C$8:$G$152,5,FALSE)=1, "Free",T33),IF(OR(Q33="2 day",Q33="2day",Q33="exu"),U33,IF(Q33="pm",U33,IF(OR(Q33="1 day",Q33="1day",Q33="ovu"),V33,IF(Q33="em",W33,0)))))</f>
        <v>0</v>
      </c>
      <c r="S33" s="193">
        <f t="shared" si="0"/>
        <v>0</v>
      </c>
      <c r="T33" s="162">
        <f t="shared" si="5"/>
        <v>0</v>
      </c>
      <c r="U33" s="162">
        <f t="shared" si="3"/>
        <v>18.95</v>
      </c>
      <c r="V33" s="162">
        <f t="shared" si="4"/>
        <v>34.950000000000003</v>
      </c>
      <c r="W33" s="162">
        <f t="shared" si="4"/>
        <v>34.950000000000003</v>
      </c>
    </row>
    <row r="34" spans="1:24" ht="12" customHeight="1" x14ac:dyDescent="0.2">
      <c r="A34" s="101">
        <f t="shared" si="1"/>
        <v>10</v>
      </c>
      <c r="B34" s="184"/>
      <c r="C34" s="184"/>
      <c r="D34" s="184"/>
      <c r="E34" s="187"/>
      <c r="F34" s="185"/>
      <c r="G34" s="184"/>
      <c r="H34" s="184"/>
      <c r="I34" s="196"/>
      <c r="J34" s="218"/>
      <c r="K34" s="197"/>
      <c r="L34" s="184"/>
      <c r="M34" s="189"/>
      <c r="N34" s="174" t="str">
        <f>IF(M34="","",VLOOKUP(M34,'Product Numbers'!$C$8:$E$152,2,FALSE))</f>
        <v/>
      </c>
      <c r="O34" s="191"/>
      <c r="P34" s="192">
        <f>IF(M34="","0",VLOOKUP(M34,'Product Numbers'!$C$8:$E$152,3,FALSE))*O34</f>
        <v>0</v>
      </c>
      <c r="Q34" s="188"/>
      <c r="R34" s="192">
        <f>IF(OR(Q34="grd",Q34="ugr",Q34="pp"),IF(VLOOKUP(M34,'Product Numbers'!$C$8:$G$152,5,FALSE)=1, "Free",T34),IF(OR(Q34="2 day",Q34="2day",Q34="exu"),U34,IF(Q34="pm",U34,IF(OR(Q34="1 day",Q34="1day",Q34="ovu"),V34,IF(Q34="em",W34,0)))))</f>
        <v>0</v>
      </c>
      <c r="S34" s="193">
        <f t="shared" si="0"/>
        <v>0</v>
      </c>
      <c r="T34" s="162">
        <f t="shared" si="5"/>
        <v>0</v>
      </c>
      <c r="U34" s="162">
        <f t="shared" si="3"/>
        <v>18.95</v>
      </c>
      <c r="V34" s="162">
        <f t="shared" si="4"/>
        <v>34.950000000000003</v>
      </c>
      <c r="W34" s="162">
        <f t="shared" si="4"/>
        <v>34.950000000000003</v>
      </c>
    </row>
    <row r="35" spans="1:24" ht="12" customHeight="1" x14ac:dyDescent="0.2">
      <c r="A35" s="101">
        <f t="shared" si="1"/>
        <v>11</v>
      </c>
      <c r="B35" s="184"/>
      <c r="C35" s="184"/>
      <c r="D35" s="184"/>
      <c r="E35" s="187"/>
      <c r="F35" s="185"/>
      <c r="G35" s="184"/>
      <c r="H35" s="184"/>
      <c r="I35" s="196"/>
      <c r="J35" s="218"/>
      <c r="K35" s="197"/>
      <c r="L35" s="184"/>
      <c r="M35" s="190"/>
      <c r="N35" s="174" t="str">
        <f>IF(M35="","",VLOOKUP(M35,'Product Numbers'!$C$8:$E$152,2,FALSE))</f>
        <v/>
      </c>
      <c r="O35" s="191"/>
      <c r="P35" s="192">
        <f>IF(M35="","0",VLOOKUP(M35,'Product Numbers'!$C$8:$E$152,3,FALSE))*O35</f>
        <v>0</v>
      </c>
      <c r="Q35" s="188"/>
      <c r="R35" s="192">
        <f>IF(OR(Q35="grd",Q35="ugr",Q35="pp"),IF(VLOOKUP(M35,'Product Numbers'!$C$8:$G$152,5,FALSE)=1, "Free",T35),IF(OR(Q35="2 day",Q35="2day",Q35="exu"),U35,IF(Q35="pm",U35,IF(OR(Q35="1 day",Q35="1day",Q35="ovu"),V35,IF(Q35="em",W35,0)))))</f>
        <v>0</v>
      </c>
      <c r="S35" s="193">
        <f t="shared" si="0"/>
        <v>0</v>
      </c>
      <c r="T35" s="162">
        <f t="shared" si="5"/>
        <v>0</v>
      </c>
      <c r="U35" s="162">
        <f t="shared" si="3"/>
        <v>18.95</v>
      </c>
      <c r="V35" s="162">
        <f t="shared" si="4"/>
        <v>34.950000000000003</v>
      </c>
      <c r="W35" s="162">
        <f t="shared" si="4"/>
        <v>34.950000000000003</v>
      </c>
    </row>
    <row r="36" spans="1:24" ht="12" customHeight="1" x14ac:dyDescent="0.2">
      <c r="A36" s="101">
        <f t="shared" si="1"/>
        <v>12</v>
      </c>
      <c r="B36" s="184"/>
      <c r="C36" s="184"/>
      <c r="D36" s="184"/>
      <c r="E36" s="184"/>
      <c r="F36" s="185"/>
      <c r="G36" s="184"/>
      <c r="H36" s="184"/>
      <c r="I36" s="196"/>
      <c r="J36" s="218"/>
      <c r="K36" s="186"/>
      <c r="L36" s="184"/>
      <c r="M36" s="189"/>
      <c r="N36" s="174" t="str">
        <f>IF(M36="","",VLOOKUP(M36,'Product Numbers'!$C$8:$E$152,2,FALSE))</f>
        <v/>
      </c>
      <c r="O36" s="191"/>
      <c r="P36" s="192">
        <f>IF(M36="","0",VLOOKUP(M36,'Product Numbers'!$C$8:$E$152,3,FALSE))*O36</f>
        <v>0</v>
      </c>
      <c r="Q36" s="188"/>
      <c r="R36" s="192">
        <f>IF(OR(Q36="grd",Q36="ugr",Q36="pp"),IF(VLOOKUP(M36,'Product Numbers'!$C$8:$G$152,5,FALSE)=1, "Free",T36),IF(OR(Q36="2 day",Q36="2day",Q36="exu"),U36,IF(Q36="pm",U36,IF(OR(Q36="1 day",Q36="1day",Q36="ovu"),V36,IF(Q36="em",W36,0)))))</f>
        <v>0</v>
      </c>
      <c r="S36" s="193">
        <f t="shared" si="0"/>
        <v>0</v>
      </c>
      <c r="T36" s="162">
        <f t="shared" si="5"/>
        <v>0</v>
      </c>
      <c r="U36" s="162">
        <f t="shared" si="3"/>
        <v>18.95</v>
      </c>
      <c r="V36" s="162">
        <f t="shared" si="4"/>
        <v>34.950000000000003</v>
      </c>
      <c r="W36" s="162">
        <f t="shared" si="4"/>
        <v>34.950000000000003</v>
      </c>
    </row>
    <row r="37" spans="1:24" ht="12" customHeight="1" x14ac:dyDescent="0.2">
      <c r="A37" s="101">
        <f t="shared" si="1"/>
        <v>13</v>
      </c>
      <c r="B37" s="184"/>
      <c r="C37" s="184"/>
      <c r="D37" s="184"/>
      <c r="E37" s="184"/>
      <c r="F37" s="185"/>
      <c r="G37" s="184"/>
      <c r="H37" s="184"/>
      <c r="I37" s="196"/>
      <c r="J37" s="218"/>
      <c r="K37" s="197"/>
      <c r="L37" s="184"/>
      <c r="M37" s="190"/>
      <c r="N37" s="174" t="str">
        <f>IF(M37="","",VLOOKUP(M37,'Product Numbers'!$C$8:$E$152,2,FALSE))</f>
        <v/>
      </c>
      <c r="O37" s="191"/>
      <c r="P37" s="192">
        <f>IF(M37="","0",VLOOKUP(M37,'Product Numbers'!$C$8:$E$152,3,FALSE))*O37</f>
        <v>0</v>
      </c>
      <c r="Q37" s="188"/>
      <c r="R37" s="192">
        <f>IF(OR(Q37="grd",Q37="ugr",Q37="pp"),IF(VLOOKUP(M37,'Product Numbers'!$C$8:$G$152,5,FALSE)=1, "Free",T37),IF(OR(Q37="2 day",Q37="2day",Q37="exu"),U37,IF(Q37="pm",U37,IF(OR(Q37="1 day",Q37="1day",Q37="ovu"),V37,IF(Q37="em",W37,0)))))</f>
        <v>0</v>
      </c>
      <c r="S37" s="193">
        <f t="shared" si="0"/>
        <v>0</v>
      </c>
      <c r="T37" s="162">
        <f t="shared" si="5"/>
        <v>0</v>
      </c>
      <c r="U37" s="162">
        <f t="shared" si="3"/>
        <v>18.95</v>
      </c>
      <c r="V37" s="162">
        <f t="shared" si="4"/>
        <v>34.950000000000003</v>
      </c>
      <c r="W37" s="162">
        <f t="shared" si="4"/>
        <v>34.950000000000003</v>
      </c>
    </row>
    <row r="38" spans="1:24" ht="12" customHeight="1" x14ac:dyDescent="0.2">
      <c r="A38" s="101">
        <f t="shared" si="1"/>
        <v>14</v>
      </c>
      <c r="B38" s="184"/>
      <c r="C38" s="184"/>
      <c r="D38" s="184"/>
      <c r="E38" s="184"/>
      <c r="F38" s="184"/>
      <c r="G38" s="184"/>
      <c r="H38" s="184"/>
      <c r="I38" s="196"/>
      <c r="J38" s="218"/>
      <c r="K38" s="197"/>
      <c r="L38" s="184"/>
      <c r="M38" s="189"/>
      <c r="N38" s="174" t="str">
        <f>IF(M38="","",VLOOKUP(M38,'Product Numbers'!$C$8:$E$152,2,FALSE))</f>
        <v/>
      </c>
      <c r="O38" s="191"/>
      <c r="P38" s="192">
        <f>IF(M38="","0",VLOOKUP(M38,'Product Numbers'!$C$8:$E$152,3,FALSE))*O38</f>
        <v>0</v>
      </c>
      <c r="Q38" s="188"/>
      <c r="R38" s="192">
        <f>IF(OR(Q38="grd",Q38="ugr",Q38="pp"),IF(VLOOKUP(M38,'Product Numbers'!$C$8:$G$152,5,FALSE)=1, "Free",T38),IF(OR(Q38="2 day",Q38="2day",Q38="exu"),U38,IF(Q38="pm",U38,IF(OR(Q38="1 day",Q38="1day",Q38="ovu"),V38,IF(Q38="em",W38,0)))))</f>
        <v>0</v>
      </c>
      <c r="S38" s="193">
        <f t="shared" si="0"/>
        <v>0</v>
      </c>
      <c r="T38" s="162">
        <f t="shared" si="5"/>
        <v>0</v>
      </c>
      <c r="U38" s="162">
        <f t="shared" si="3"/>
        <v>18.95</v>
      </c>
      <c r="V38" s="162">
        <f t="shared" si="4"/>
        <v>34.950000000000003</v>
      </c>
      <c r="W38" s="162">
        <f t="shared" si="4"/>
        <v>34.950000000000003</v>
      </c>
    </row>
    <row r="39" spans="1:24" ht="12" customHeight="1" x14ac:dyDescent="0.2">
      <c r="A39" s="101">
        <f t="shared" si="1"/>
        <v>15</v>
      </c>
      <c r="B39" s="184"/>
      <c r="C39" s="184"/>
      <c r="D39" s="184"/>
      <c r="E39" s="184"/>
      <c r="F39" s="184"/>
      <c r="G39" s="184"/>
      <c r="H39" s="184"/>
      <c r="I39" s="196"/>
      <c r="J39" s="218"/>
      <c r="K39" s="197"/>
      <c r="L39" s="184"/>
      <c r="M39" s="190"/>
      <c r="N39" s="174" t="str">
        <f>IF(M39="","",VLOOKUP(M39,'Product Numbers'!$C$8:$E$152,2,FALSE))</f>
        <v/>
      </c>
      <c r="O39" s="191"/>
      <c r="P39" s="192">
        <f>IF(M39="","0",VLOOKUP(M39,'Product Numbers'!$C$8:$E$152,3,FALSE))*O39</f>
        <v>0</v>
      </c>
      <c r="Q39" s="188"/>
      <c r="R39" s="192">
        <f>IF(OR(Q39="grd",Q39="ugr",Q39="pp"),IF(VLOOKUP(M39,'Product Numbers'!$C$8:$G$152,5,FALSE)=1, "Free",T39),IF(OR(Q39="2 day",Q39="2day",Q39="exu"),U39,IF(Q39="pm",U39,IF(OR(Q39="1 day",Q39="1day",Q39="ovu"),V39,IF(Q39="em",W39,0)))))</f>
        <v>0</v>
      </c>
      <c r="S39" s="193">
        <f t="shared" si="0"/>
        <v>0</v>
      </c>
      <c r="T39" s="162">
        <f t="shared" si="5"/>
        <v>0</v>
      </c>
      <c r="U39" s="162">
        <f t="shared" si="3"/>
        <v>18.95</v>
      </c>
      <c r="V39" s="162">
        <f t="shared" si="4"/>
        <v>34.950000000000003</v>
      </c>
      <c r="W39" s="162">
        <f t="shared" si="4"/>
        <v>34.950000000000003</v>
      </c>
    </row>
    <row r="40" spans="1:24" ht="12" customHeight="1" x14ac:dyDescent="0.2">
      <c r="A40" s="101">
        <f t="shared" si="1"/>
        <v>16</v>
      </c>
      <c r="B40" s="184"/>
      <c r="C40" s="184"/>
      <c r="D40" s="184"/>
      <c r="E40" s="198"/>
      <c r="F40" s="185"/>
      <c r="G40" s="184"/>
      <c r="H40" s="184"/>
      <c r="I40" s="196"/>
      <c r="J40" s="218"/>
      <c r="K40" s="186"/>
      <c r="L40" s="184"/>
      <c r="M40" s="189"/>
      <c r="N40" s="174" t="str">
        <f>IF(M40="","",VLOOKUP(M40,'Product Numbers'!$C$8:$E$152,2,FALSE))</f>
        <v/>
      </c>
      <c r="O40" s="191"/>
      <c r="P40" s="192">
        <f>IF(M40="","0",VLOOKUP(M40,'Product Numbers'!$C$8:$E$152,3,FALSE))*O40</f>
        <v>0</v>
      </c>
      <c r="Q40" s="188"/>
      <c r="R40" s="192">
        <f>IF(OR(Q40="grd",Q40="ugr",Q40="pp"),IF(VLOOKUP(M40,'Product Numbers'!$C$8:$G$152,5,FALSE)=1, "Free",T40),IF(OR(Q40="2 day",Q40="2day",Q40="exu"),U40,IF(Q40="pm",U40,IF(OR(Q40="1 day",Q40="1day",Q40="ovu"),V40,IF(Q40="em",W40,0)))))</f>
        <v>0</v>
      </c>
      <c r="S40" s="193">
        <f t="shared" si="0"/>
        <v>0</v>
      </c>
      <c r="T40" s="162">
        <f t="shared" si="5"/>
        <v>0</v>
      </c>
      <c r="U40" s="162">
        <f t="shared" si="3"/>
        <v>18.95</v>
      </c>
      <c r="V40" s="162">
        <f t="shared" si="4"/>
        <v>34.950000000000003</v>
      </c>
      <c r="W40" s="162">
        <f t="shared" si="4"/>
        <v>34.950000000000003</v>
      </c>
    </row>
    <row r="41" spans="1:24" ht="12" customHeight="1" x14ac:dyDescent="0.2">
      <c r="A41" s="101">
        <f t="shared" si="1"/>
        <v>17</v>
      </c>
      <c r="B41" s="184"/>
      <c r="C41" s="184"/>
      <c r="D41" s="184"/>
      <c r="E41" s="198"/>
      <c r="F41" s="185"/>
      <c r="G41" s="184"/>
      <c r="H41" s="184"/>
      <c r="I41" s="196"/>
      <c r="J41" s="218"/>
      <c r="K41" s="197"/>
      <c r="L41" s="184"/>
      <c r="M41" s="190"/>
      <c r="N41" s="174" t="str">
        <f>IF(M41="","",VLOOKUP(M41,'Product Numbers'!$C$8:$E$152,2,FALSE))</f>
        <v/>
      </c>
      <c r="O41" s="191"/>
      <c r="P41" s="192">
        <f>IF(M41="","0",VLOOKUP(M41,'Product Numbers'!$C$8:$E$152,3,FALSE))*O41</f>
        <v>0</v>
      </c>
      <c r="Q41" s="188"/>
      <c r="R41" s="192">
        <f>IF(OR(Q41="grd",Q41="ugr",Q41="pp"),IF(VLOOKUP(M41,'Product Numbers'!$C$8:$G$152,5,FALSE)=1, "Free",T41),IF(OR(Q41="2 day",Q41="2day",Q41="exu"),U41,IF(Q41="pm",U41,IF(OR(Q41="1 day",Q41="1day",Q41="ovu"),V41,IF(Q41="em",W41,0)))))</f>
        <v>0</v>
      </c>
      <c r="S41" s="193">
        <f t="shared" si="0"/>
        <v>0</v>
      </c>
      <c r="T41" s="162">
        <f t="shared" si="5"/>
        <v>0</v>
      </c>
      <c r="U41" s="162">
        <f t="shared" si="3"/>
        <v>18.95</v>
      </c>
      <c r="V41" s="162">
        <f t="shared" si="4"/>
        <v>34.950000000000003</v>
      </c>
      <c r="W41" s="162">
        <f t="shared" si="4"/>
        <v>34.950000000000003</v>
      </c>
    </row>
    <row r="42" spans="1:24" ht="12" customHeight="1" x14ac:dyDescent="0.2">
      <c r="A42" s="101">
        <f t="shared" si="1"/>
        <v>18</v>
      </c>
      <c r="B42" s="184"/>
      <c r="C42" s="184"/>
      <c r="D42" s="184"/>
      <c r="E42" s="198"/>
      <c r="F42" s="185"/>
      <c r="G42" s="184"/>
      <c r="H42" s="184"/>
      <c r="I42" s="196"/>
      <c r="J42" s="218"/>
      <c r="K42" s="197"/>
      <c r="L42" s="184"/>
      <c r="M42" s="189"/>
      <c r="N42" s="174" t="str">
        <f>IF(M42="","",VLOOKUP(M42,'Product Numbers'!$C$8:$E$152,2,FALSE))</f>
        <v/>
      </c>
      <c r="O42" s="191"/>
      <c r="P42" s="192">
        <f>IF(M42="","0",VLOOKUP(M42,'Product Numbers'!$C$8:$E$152,3,FALSE))*O42</f>
        <v>0</v>
      </c>
      <c r="Q42" s="188"/>
      <c r="R42" s="192">
        <f>IF(OR(Q42="grd",Q42="ugr",Q42="pp"),IF(VLOOKUP(M42,'Product Numbers'!$C$8:$G$152,5,FALSE)=1, "Free",T42),IF(OR(Q42="2 day",Q42="2day",Q42="exu"),U42,IF(Q42="pm",U42,IF(OR(Q42="1 day",Q42="1day",Q42="ovu"),V42,IF(Q42="em",W42,0)))))</f>
        <v>0</v>
      </c>
      <c r="S42" s="193">
        <f t="shared" si="0"/>
        <v>0</v>
      </c>
      <c r="T42" s="162">
        <f t="shared" si="5"/>
        <v>0</v>
      </c>
      <c r="U42" s="162">
        <f t="shared" si="3"/>
        <v>18.95</v>
      </c>
      <c r="V42" s="162">
        <f t="shared" si="4"/>
        <v>34.950000000000003</v>
      </c>
      <c r="W42" s="162">
        <f t="shared" si="4"/>
        <v>34.950000000000003</v>
      </c>
      <c r="X42" s="175"/>
    </row>
    <row r="43" spans="1:24" ht="12" customHeight="1" x14ac:dyDescent="0.2">
      <c r="A43" s="101">
        <f t="shared" si="1"/>
        <v>19</v>
      </c>
      <c r="B43" s="184"/>
      <c r="C43" s="184"/>
      <c r="D43" s="184"/>
      <c r="E43" s="184"/>
      <c r="F43" s="185"/>
      <c r="G43" s="184"/>
      <c r="H43" s="184"/>
      <c r="I43" s="196"/>
      <c r="J43" s="218"/>
      <c r="K43" s="197"/>
      <c r="L43" s="184"/>
      <c r="M43" s="190"/>
      <c r="N43" s="174" t="str">
        <f>IF(M43="","",VLOOKUP(M43,'Product Numbers'!$C$8:$E$152,2,FALSE))</f>
        <v/>
      </c>
      <c r="O43" s="191"/>
      <c r="P43" s="192">
        <f>IF(M43="","0",VLOOKUP(M43,'Product Numbers'!$C$8:$E$152,3,FALSE))*O43</f>
        <v>0</v>
      </c>
      <c r="Q43" s="188"/>
      <c r="R43" s="192">
        <f>IF(OR(Q43="grd",Q43="ugr",Q43="pp"),IF(VLOOKUP(M43,'Product Numbers'!$C$8:$G$152,5,FALSE)=1, "Free",T43),IF(OR(Q43="2 day",Q43="2day",Q43="exu"),U43,IF(Q43="pm",U43,IF(OR(Q43="1 day",Q43="1day",Q43="ovu"),V43,IF(Q43="em",W43,0)))))</f>
        <v>0</v>
      </c>
      <c r="S43" s="193">
        <f t="shared" si="0"/>
        <v>0</v>
      </c>
      <c r="T43" s="162">
        <f t="shared" si="5"/>
        <v>0</v>
      </c>
      <c r="U43" s="162">
        <f t="shared" si="3"/>
        <v>18.95</v>
      </c>
      <c r="V43" s="162">
        <f t="shared" si="4"/>
        <v>34.950000000000003</v>
      </c>
      <c r="W43" s="162">
        <f t="shared" si="4"/>
        <v>34.950000000000003</v>
      </c>
    </row>
    <row r="44" spans="1:24" ht="12" customHeight="1" x14ac:dyDescent="0.2">
      <c r="A44" s="101">
        <f t="shared" si="1"/>
        <v>20</v>
      </c>
      <c r="B44" s="184"/>
      <c r="C44" s="184"/>
      <c r="D44" s="184"/>
      <c r="E44" s="184"/>
      <c r="F44" s="185"/>
      <c r="G44" s="184"/>
      <c r="H44" s="184"/>
      <c r="I44" s="196"/>
      <c r="J44" s="218"/>
      <c r="K44" s="197"/>
      <c r="L44" s="184"/>
      <c r="M44" s="189"/>
      <c r="N44" s="174" t="str">
        <f>IF(M44="","",VLOOKUP(M44,'Product Numbers'!$C$8:$E$152,2,FALSE))</f>
        <v/>
      </c>
      <c r="O44" s="191"/>
      <c r="P44" s="192">
        <f>IF(M44="","0",VLOOKUP(M44,'Product Numbers'!$C$8:$E$152,3,FALSE))*O44</f>
        <v>0</v>
      </c>
      <c r="Q44" s="188"/>
      <c r="R44" s="192">
        <f>IF(OR(Q44="grd",Q44="ugr",Q44="pp"),IF(VLOOKUP(M44,'Product Numbers'!$C$8:$G$152,5,FALSE)=1, "Free",T44),IF(OR(Q44="2 day",Q44="2day",Q44="exu"),U44,IF(Q44="pm",U44,IF(OR(Q44="1 day",Q44="1day",Q44="ovu"),V44,IF(Q44="em",W44,0)))))</f>
        <v>0</v>
      </c>
      <c r="S44" s="193">
        <f t="shared" si="0"/>
        <v>0</v>
      </c>
      <c r="T44" s="162">
        <f t="shared" si="5"/>
        <v>0</v>
      </c>
      <c r="U44" s="162">
        <f t="shared" si="3"/>
        <v>18.95</v>
      </c>
      <c r="V44" s="162">
        <f t="shared" si="4"/>
        <v>34.950000000000003</v>
      </c>
      <c r="W44" s="162">
        <f t="shared" si="4"/>
        <v>34.950000000000003</v>
      </c>
    </row>
    <row r="45" spans="1:24" ht="12" customHeight="1" x14ac:dyDescent="0.2">
      <c r="A45" s="101">
        <f t="shared" si="1"/>
        <v>21</v>
      </c>
      <c r="B45" s="184"/>
      <c r="C45" s="184"/>
      <c r="D45" s="184"/>
      <c r="E45" s="184"/>
      <c r="F45" s="185"/>
      <c r="G45" s="184"/>
      <c r="H45" s="184"/>
      <c r="I45" s="196"/>
      <c r="J45" s="218"/>
      <c r="K45" s="186"/>
      <c r="L45" s="184"/>
      <c r="M45" s="190"/>
      <c r="N45" s="174" t="str">
        <f>IF(M45="","",VLOOKUP(M45,'Product Numbers'!$C$8:$E$152,2,FALSE))</f>
        <v/>
      </c>
      <c r="O45" s="191"/>
      <c r="P45" s="192">
        <f>IF(M45="","0",VLOOKUP(M45,'Product Numbers'!$C$8:$E$152,3,FALSE))*O45</f>
        <v>0</v>
      </c>
      <c r="Q45" s="188"/>
      <c r="R45" s="192">
        <f>IF(OR(Q45="grd",Q45="ugr",Q45="pp"),IF(VLOOKUP(M45,'Product Numbers'!$C$8:$G$152,5,FALSE)=1, "Free",T45),IF(OR(Q45="2 day",Q45="2day",Q45="exu"),U45,IF(Q45="pm",U45,IF(OR(Q45="1 day",Q45="1day",Q45="ovu"),V45,IF(Q45="em",W45,0)))))</f>
        <v>0</v>
      </c>
      <c r="S45" s="193">
        <f t="shared" si="0"/>
        <v>0</v>
      </c>
      <c r="T45" s="162">
        <f t="shared" si="5"/>
        <v>0</v>
      </c>
      <c r="U45" s="162">
        <f t="shared" si="3"/>
        <v>18.95</v>
      </c>
      <c r="V45" s="162">
        <f t="shared" si="4"/>
        <v>34.950000000000003</v>
      </c>
      <c r="W45" s="162">
        <f t="shared" si="4"/>
        <v>34.950000000000003</v>
      </c>
    </row>
    <row r="46" spans="1:24" ht="12" customHeight="1" x14ac:dyDescent="0.2">
      <c r="A46" s="101">
        <f t="shared" si="1"/>
        <v>22</v>
      </c>
      <c r="B46" s="184"/>
      <c r="C46" s="184"/>
      <c r="D46" s="184"/>
      <c r="E46" s="184"/>
      <c r="F46" s="185"/>
      <c r="G46" s="184"/>
      <c r="H46" s="184"/>
      <c r="I46" s="196"/>
      <c r="J46" s="218"/>
      <c r="K46" s="186"/>
      <c r="L46" s="184"/>
      <c r="M46" s="189"/>
      <c r="N46" s="174" t="str">
        <f>IF(M46="","",VLOOKUP(M46,'Product Numbers'!$C$8:$E$152,2,FALSE))</f>
        <v/>
      </c>
      <c r="O46" s="191"/>
      <c r="P46" s="192">
        <f>IF(M46="","0",VLOOKUP(M46,'Product Numbers'!$C$8:$E$152,3,FALSE))*O46</f>
        <v>0</v>
      </c>
      <c r="Q46" s="188"/>
      <c r="R46" s="192">
        <f>IF(OR(Q46="grd",Q46="ugr",Q46="pp"),IF(VLOOKUP(M46,'Product Numbers'!$C$8:$G$152,5,FALSE)=1, "Free",T46),IF(OR(Q46="2 day",Q46="2day",Q46="exu"),U46,IF(Q46="pm",U46,IF(OR(Q46="1 day",Q46="1day",Q46="ovu"),V46,IF(Q46="em",W46,0)))))</f>
        <v>0</v>
      </c>
      <c r="S46" s="193">
        <f t="shared" ref="S46:S89" si="6">IF(M46&lt;&gt;"",IF(O46&lt;&gt;"",IF(OR(R46="Quote",R46="Free"),P46,P46+R46),"Missing QTY"),0)</f>
        <v>0</v>
      </c>
      <c r="T46" s="162">
        <f t="shared" si="5"/>
        <v>0</v>
      </c>
      <c r="U46" s="162">
        <f t="shared" si="3"/>
        <v>18.95</v>
      </c>
      <c r="V46" s="162">
        <f t="shared" si="4"/>
        <v>34.950000000000003</v>
      </c>
      <c r="W46" s="162">
        <f t="shared" si="4"/>
        <v>34.950000000000003</v>
      </c>
    </row>
    <row r="47" spans="1:24" ht="12" customHeight="1" x14ac:dyDescent="0.2">
      <c r="A47" s="101">
        <f t="shared" si="1"/>
        <v>23</v>
      </c>
      <c r="B47" s="184"/>
      <c r="C47" s="184"/>
      <c r="D47" s="184"/>
      <c r="E47" s="184"/>
      <c r="F47" s="185"/>
      <c r="G47" s="184"/>
      <c r="H47" s="184"/>
      <c r="I47" s="196"/>
      <c r="J47" s="218"/>
      <c r="K47" s="186"/>
      <c r="L47" s="184"/>
      <c r="M47" s="190"/>
      <c r="N47" s="174" t="str">
        <f>IF(M47="","",VLOOKUP(M47,'Product Numbers'!$C$8:$E$152,2,FALSE))</f>
        <v/>
      </c>
      <c r="O47" s="191"/>
      <c r="P47" s="192">
        <f>IF(M47="","0",VLOOKUP(M47,'Product Numbers'!$C$8:$E$152,3,FALSE))*O47</f>
        <v>0</v>
      </c>
      <c r="Q47" s="188"/>
      <c r="R47" s="192">
        <f>IF(OR(Q47="grd",Q47="ugr",Q47="pp"),IF(VLOOKUP(M47,'Product Numbers'!$C$8:$G$152,5,FALSE)=1, "Free",T47),IF(OR(Q47="2 day",Q47="2day",Q47="exu"),U47,IF(Q47="pm",U47,IF(OR(Q47="1 day",Q47="1day",Q47="ovu"),V47,IF(Q47="em",W47,0)))))</f>
        <v>0</v>
      </c>
      <c r="S47" s="193">
        <f t="shared" si="6"/>
        <v>0</v>
      </c>
      <c r="T47" s="162">
        <f t="shared" si="5"/>
        <v>0</v>
      </c>
      <c r="U47" s="162">
        <f t="shared" si="3"/>
        <v>18.95</v>
      </c>
      <c r="V47" s="162">
        <f t="shared" si="4"/>
        <v>34.950000000000003</v>
      </c>
      <c r="W47" s="162">
        <f t="shared" si="4"/>
        <v>34.950000000000003</v>
      </c>
    </row>
    <row r="48" spans="1:24" ht="12" customHeight="1" x14ac:dyDescent="0.2">
      <c r="A48" s="101">
        <f t="shared" si="1"/>
        <v>24</v>
      </c>
      <c r="B48" s="184"/>
      <c r="C48" s="184"/>
      <c r="D48" s="184"/>
      <c r="E48" s="184"/>
      <c r="F48" s="185"/>
      <c r="G48" s="184"/>
      <c r="H48" s="184"/>
      <c r="I48" s="196"/>
      <c r="J48" s="218"/>
      <c r="K48" s="197"/>
      <c r="L48" s="184"/>
      <c r="M48" s="189"/>
      <c r="N48" s="174" t="str">
        <f>IF(M48="","",VLOOKUP(M48,'Product Numbers'!$C$8:$E$152,2,FALSE))</f>
        <v/>
      </c>
      <c r="O48" s="191"/>
      <c r="P48" s="192">
        <f>IF(M48="","0",VLOOKUP(M48,'Product Numbers'!$C$8:$E$152,3,FALSE))*O48</f>
        <v>0</v>
      </c>
      <c r="Q48" s="188"/>
      <c r="R48" s="192">
        <f>IF(OR(Q48="grd",Q48="ugr",Q48="pp"),IF(VLOOKUP(M48,'Product Numbers'!$C$8:$G$152,5,FALSE)=1, "Free",T48),IF(OR(Q48="2 day",Q48="2day",Q48="exu"),U48,IF(Q48="pm",U48,IF(OR(Q48="1 day",Q48="1day",Q48="ovu"),V48,IF(Q48="em",W48,0)))))</f>
        <v>0</v>
      </c>
      <c r="S48" s="193">
        <f t="shared" si="6"/>
        <v>0</v>
      </c>
      <c r="T48" s="162">
        <f t="shared" si="5"/>
        <v>0</v>
      </c>
      <c r="U48" s="162">
        <f t="shared" si="3"/>
        <v>18.95</v>
      </c>
      <c r="V48" s="162">
        <f t="shared" si="4"/>
        <v>34.950000000000003</v>
      </c>
      <c r="W48" s="162">
        <f t="shared" si="4"/>
        <v>34.950000000000003</v>
      </c>
    </row>
    <row r="49" spans="1:24" ht="12" customHeight="1" x14ac:dyDescent="0.2">
      <c r="A49" s="101">
        <f t="shared" si="1"/>
        <v>25</v>
      </c>
      <c r="B49" s="184"/>
      <c r="C49" s="184"/>
      <c r="D49" s="184"/>
      <c r="E49" s="184"/>
      <c r="F49" s="185"/>
      <c r="G49" s="184"/>
      <c r="H49" s="184"/>
      <c r="I49" s="196"/>
      <c r="J49" s="218"/>
      <c r="K49" s="186"/>
      <c r="L49" s="184"/>
      <c r="M49" s="190"/>
      <c r="N49" s="174" t="str">
        <f>IF(M49="","",VLOOKUP(M49,'Product Numbers'!$C$8:$E$152,2,FALSE))</f>
        <v/>
      </c>
      <c r="O49" s="191"/>
      <c r="P49" s="192">
        <f>IF(M49="","0",VLOOKUP(M49,'Product Numbers'!$C$8:$E$152,3,FALSE))*O49</f>
        <v>0</v>
      </c>
      <c r="Q49" s="188"/>
      <c r="R49" s="192">
        <f>IF(OR(Q49="grd",Q49="ugr",Q49="pp"),IF(VLOOKUP(M49,'Product Numbers'!$C$8:$G$152,5,FALSE)=1, "Free",T49),IF(OR(Q49="2 day",Q49="2day",Q49="exu"),U49,IF(Q49="pm",U49,IF(OR(Q49="1 day",Q49="1day",Q49="ovu"),V49,IF(Q49="em",W49,0)))))</f>
        <v>0</v>
      </c>
      <c r="S49" s="193">
        <f t="shared" si="6"/>
        <v>0</v>
      </c>
      <c r="T49" s="162">
        <f t="shared" si="5"/>
        <v>0</v>
      </c>
      <c r="U49" s="162">
        <f t="shared" si="3"/>
        <v>18.95</v>
      </c>
      <c r="V49" s="162">
        <f t="shared" si="4"/>
        <v>34.950000000000003</v>
      </c>
      <c r="W49" s="162">
        <f t="shared" si="4"/>
        <v>34.950000000000003</v>
      </c>
    </row>
    <row r="50" spans="1:24" ht="12" customHeight="1" x14ac:dyDescent="0.2">
      <c r="A50" s="101">
        <f t="shared" si="1"/>
        <v>26</v>
      </c>
      <c r="B50" s="184"/>
      <c r="C50" s="184"/>
      <c r="D50" s="184"/>
      <c r="E50" s="184"/>
      <c r="F50" s="185"/>
      <c r="G50" s="184"/>
      <c r="H50" s="184"/>
      <c r="I50" s="196"/>
      <c r="J50" s="218"/>
      <c r="K50" s="197"/>
      <c r="L50" s="184"/>
      <c r="M50" s="189"/>
      <c r="N50" s="174" t="str">
        <f>IF(M50="","",VLOOKUP(M50,'Product Numbers'!$C$8:$E$152,2,FALSE))</f>
        <v/>
      </c>
      <c r="O50" s="191"/>
      <c r="P50" s="192">
        <f>IF(M50="","0",VLOOKUP(M50,'Product Numbers'!$C$8:$E$152,3,FALSE))*O50</f>
        <v>0</v>
      </c>
      <c r="Q50" s="188"/>
      <c r="R50" s="192">
        <f>IF(OR(Q50="grd",Q50="ugr",Q50="pp"),IF(VLOOKUP(M50,'Product Numbers'!$C$8:$G$152,5,FALSE)=1, "Free",T50),IF(OR(Q50="2 day",Q50="2day",Q50="exu"),U50,IF(Q50="pm",U50,IF(OR(Q50="1 day",Q50="1day",Q50="ovu"),V50,IF(Q50="em",W50,0)))))</f>
        <v>0</v>
      </c>
      <c r="S50" s="193">
        <f t="shared" si="6"/>
        <v>0</v>
      </c>
      <c r="T50" s="162">
        <f t="shared" si="5"/>
        <v>0</v>
      </c>
      <c r="U50" s="162">
        <f t="shared" si="3"/>
        <v>18.95</v>
      </c>
      <c r="V50" s="162">
        <f t="shared" si="4"/>
        <v>34.950000000000003</v>
      </c>
      <c r="W50" s="162">
        <f t="shared" si="4"/>
        <v>34.950000000000003</v>
      </c>
    </row>
    <row r="51" spans="1:24" ht="12" customHeight="1" x14ac:dyDescent="0.2">
      <c r="A51" s="101">
        <f t="shared" si="1"/>
        <v>27</v>
      </c>
      <c r="B51" s="184"/>
      <c r="C51" s="184"/>
      <c r="D51" s="184"/>
      <c r="E51" s="184"/>
      <c r="F51" s="185"/>
      <c r="G51" s="184"/>
      <c r="H51" s="184"/>
      <c r="I51" s="196"/>
      <c r="J51" s="218"/>
      <c r="K51" s="197"/>
      <c r="L51" s="184"/>
      <c r="M51" s="190"/>
      <c r="N51" s="174" t="str">
        <f>IF(M51="","",VLOOKUP(M51,'Product Numbers'!$C$8:$E$152,2,FALSE))</f>
        <v/>
      </c>
      <c r="O51" s="191"/>
      <c r="P51" s="192">
        <f>IF(M51="","0",VLOOKUP(M51,'Product Numbers'!$C$8:$E$152,3,FALSE))*O51</f>
        <v>0</v>
      </c>
      <c r="Q51" s="188"/>
      <c r="R51" s="192">
        <f>IF(OR(Q51="grd",Q51="ugr",Q51="pp"),IF(VLOOKUP(M51,'Product Numbers'!$C$8:$G$152,5,FALSE)=1, "Free",T51),IF(OR(Q51="2 day",Q51="2day",Q51="exu"),U51,IF(Q51="pm",U51,IF(OR(Q51="1 day",Q51="1day",Q51="ovu"),V51,IF(Q51="em",W51,0)))))</f>
        <v>0</v>
      </c>
      <c r="S51" s="193">
        <f t="shared" si="6"/>
        <v>0</v>
      </c>
      <c r="T51" s="162">
        <f t="shared" si="5"/>
        <v>0</v>
      </c>
      <c r="U51" s="162">
        <f t="shared" si="3"/>
        <v>18.95</v>
      </c>
      <c r="V51" s="162">
        <f t="shared" si="4"/>
        <v>34.950000000000003</v>
      </c>
      <c r="W51" s="162">
        <f t="shared" si="4"/>
        <v>34.950000000000003</v>
      </c>
    </row>
    <row r="52" spans="1:24" ht="12" customHeight="1" x14ac:dyDescent="0.2">
      <c r="A52" s="101">
        <f t="shared" si="1"/>
        <v>28</v>
      </c>
      <c r="B52" s="184"/>
      <c r="C52" s="184"/>
      <c r="D52" s="184"/>
      <c r="E52" s="184"/>
      <c r="F52" s="185"/>
      <c r="G52" s="184"/>
      <c r="H52" s="184"/>
      <c r="I52" s="196"/>
      <c r="J52" s="218"/>
      <c r="K52" s="186"/>
      <c r="L52" s="184"/>
      <c r="M52" s="189"/>
      <c r="N52" s="174" t="str">
        <f>IF(M52="","",VLOOKUP(M52,'Product Numbers'!$C$8:$E$152,2,FALSE))</f>
        <v/>
      </c>
      <c r="O52" s="191"/>
      <c r="P52" s="192">
        <f>IF(M52="","0",VLOOKUP(M52,'Product Numbers'!$C$8:$E$152,3,FALSE))*O52</f>
        <v>0</v>
      </c>
      <c r="Q52" s="188"/>
      <c r="R52" s="192">
        <f>IF(OR(Q52="grd",Q52="ugr",Q52="pp"),IF(VLOOKUP(M52,'Product Numbers'!$C$8:$G$152,5,FALSE)=1, "Free",T52),IF(OR(Q52="2 day",Q52="2day",Q52="exu"),U52,IF(Q52="pm",U52,IF(OR(Q52="1 day",Q52="1day",Q52="ovu"),V52,IF(Q52="em",W52,0)))))</f>
        <v>0</v>
      </c>
      <c r="S52" s="193">
        <f t="shared" si="6"/>
        <v>0</v>
      </c>
      <c r="T52" s="162">
        <f t="shared" si="5"/>
        <v>0</v>
      </c>
      <c r="U52" s="162">
        <f t="shared" si="3"/>
        <v>18.95</v>
      </c>
      <c r="V52" s="162">
        <f t="shared" si="4"/>
        <v>34.950000000000003</v>
      </c>
      <c r="W52" s="162">
        <f t="shared" si="4"/>
        <v>34.950000000000003</v>
      </c>
    </row>
    <row r="53" spans="1:24" ht="12" customHeight="1" x14ac:dyDescent="0.2">
      <c r="A53" s="101">
        <f t="shared" si="1"/>
        <v>29</v>
      </c>
      <c r="B53" s="184"/>
      <c r="C53" s="184"/>
      <c r="D53" s="184"/>
      <c r="E53" s="184"/>
      <c r="F53" s="185"/>
      <c r="G53" s="184"/>
      <c r="H53" s="184"/>
      <c r="I53" s="196"/>
      <c r="J53" s="218"/>
      <c r="K53" s="197"/>
      <c r="L53" s="184"/>
      <c r="M53" s="190"/>
      <c r="N53" s="174" t="str">
        <f>IF(M53="","",VLOOKUP(M53,'Product Numbers'!$C$8:$E$152,2,FALSE))</f>
        <v/>
      </c>
      <c r="O53" s="191"/>
      <c r="P53" s="192">
        <f>IF(M53="","0",VLOOKUP(M53,'Product Numbers'!$C$8:$E$152,3,FALSE))*O53</f>
        <v>0</v>
      </c>
      <c r="Q53" s="188"/>
      <c r="R53" s="192">
        <f>IF(OR(Q53="grd",Q53="ugr",Q53="pp"),IF(VLOOKUP(M53,'Product Numbers'!$C$8:$G$152,5,FALSE)=1, "Free",T53),IF(OR(Q53="2 day",Q53="2day",Q53="exu"),U53,IF(Q53="pm",U53,IF(OR(Q53="1 day",Q53="1day",Q53="ovu"),V53,IF(Q53="em",W53,0)))))</f>
        <v>0</v>
      </c>
      <c r="S53" s="193">
        <f t="shared" si="6"/>
        <v>0</v>
      </c>
      <c r="T53" s="162">
        <f t="shared" si="5"/>
        <v>0</v>
      </c>
      <c r="U53" s="162">
        <f t="shared" si="3"/>
        <v>18.95</v>
      </c>
      <c r="V53" s="162">
        <f t="shared" si="4"/>
        <v>34.950000000000003</v>
      </c>
      <c r="W53" s="162">
        <f t="shared" si="4"/>
        <v>34.950000000000003</v>
      </c>
    </row>
    <row r="54" spans="1:24" ht="12" customHeight="1" x14ac:dyDescent="0.2">
      <c r="A54" s="101">
        <f t="shared" si="1"/>
        <v>30</v>
      </c>
      <c r="B54" s="184"/>
      <c r="C54" s="184"/>
      <c r="D54" s="184"/>
      <c r="E54" s="184"/>
      <c r="F54" s="185"/>
      <c r="G54" s="184"/>
      <c r="H54" s="184"/>
      <c r="I54" s="196"/>
      <c r="J54" s="218"/>
      <c r="K54" s="186"/>
      <c r="L54" s="184"/>
      <c r="M54" s="189"/>
      <c r="N54" s="174" t="str">
        <f>IF(M54="","",VLOOKUP(M54,'Product Numbers'!$C$8:$E$152,2,FALSE))</f>
        <v/>
      </c>
      <c r="O54" s="191"/>
      <c r="P54" s="192">
        <f>IF(M54="","0",VLOOKUP(M54,'Product Numbers'!$C$8:$E$152,3,FALSE))*O54</f>
        <v>0</v>
      </c>
      <c r="Q54" s="188"/>
      <c r="R54" s="192">
        <f>IF(OR(Q54="grd",Q54="ugr",Q54="pp"),IF(VLOOKUP(M54,'Product Numbers'!$C$8:$G$152,5,FALSE)=1, "Free",T54),IF(OR(Q54="2 day",Q54="2day",Q54="exu"),U54,IF(Q54="pm",U54,IF(OR(Q54="1 day",Q54="1day",Q54="ovu"),V54,IF(Q54="em",W54,0)))))</f>
        <v>0</v>
      </c>
      <c r="S54" s="193">
        <f t="shared" si="6"/>
        <v>0</v>
      </c>
      <c r="T54" s="162">
        <f t="shared" si="5"/>
        <v>0</v>
      </c>
      <c r="U54" s="162">
        <f t="shared" si="3"/>
        <v>18.95</v>
      </c>
      <c r="V54" s="162">
        <f t="shared" si="4"/>
        <v>34.950000000000003</v>
      </c>
      <c r="W54" s="162">
        <f t="shared" si="4"/>
        <v>34.950000000000003</v>
      </c>
    </row>
    <row r="55" spans="1:24" ht="12" customHeight="1" x14ac:dyDescent="0.2">
      <c r="A55" s="101">
        <f t="shared" si="1"/>
        <v>31</v>
      </c>
      <c r="B55" s="184"/>
      <c r="C55" s="184"/>
      <c r="D55" s="184"/>
      <c r="E55" s="187"/>
      <c r="F55" s="185"/>
      <c r="G55" s="184"/>
      <c r="H55" s="184"/>
      <c r="I55" s="196"/>
      <c r="J55" s="218"/>
      <c r="K55" s="186"/>
      <c r="L55" s="184"/>
      <c r="M55" s="190"/>
      <c r="N55" s="174" t="str">
        <f>IF(M55="","",VLOOKUP(M55,'Product Numbers'!$C$8:$E$152,2,FALSE))</f>
        <v/>
      </c>
      <c r="O55" s="191"/>
      <c r="P55" s="192">
        <f>IF(M55="","0",VLOOKUP(M55,'Product Numbers'!$C$8:$E$152,3,FALSE))*O55</f>
        <v>0</v>
      </c>
      <c r="Q55" s="188"/>
      <c r="R55" s="192">
        <f>IF(OR(Q55="grd",Q55="ugr",Q55="pp"),IF(VLOOKUP(M55,'Product Numbers'!$C$8:$G$152,5,FALSE)=1, "Free",T55),IF(OR(Q55="2 day",Q55="2day",Q55="exu"),U55,IF(Q55="pm",U55,IF(OR(Q55="1 day",Q55="1day",Q55="ovu"),V55,IF(Q55="em",W55,0)))))</f>
        <v>0</v>
      </c>
      <c r="S55" s="193">
        <f t="shared" si="6"/>
        <v>0</v>
      </c>
      <c r="T55" s="162">
        <f t="shared" si="5"/>
        <v>0</v>
      </c>
      <c r="U55" s="162">
        <f t="shared" si="3"/>
        <v>18.95</v>
      </c>
      <c r="V55" s="162">
        <f t="shared" si="4"/>
        <v>34.950000000000003</v>
      </c>
      <c r="W55" s="162">
        <f t="shared" si="4"/>
        <v>34.950000000000003</v>
      </c>
    </row>
    <row r="56" spans="1:24" ht="12" customHeight="1" x14ac:dyDescent="0.2">
      <c r="A56" s="101">
        <f t="shared" si="1"/>
        <v>32</v>
      </c>
      <c r="B56" s="184"/>
      <c r="C56" s="184"/>
      <c r="D56" s="184"/>
      <c r="E56" s="187"/>
      <c r="F56" s="185"/>
      <c r="G56" s="184"/>
      <c r="H56" s="184"/>
      <c r="I56" s="196"/>
      <c r="J56" s="218"/>
      <c r="K56" s="197"/>
      <c r="L56" s="184"/>
      <c r="M56" s="189"/>
      <c r="N56" s="174" t="str">
        <f>IF(M56="","",VLOOKUP(M56,'Product Numbers'!$C$8:$E$152,2,FALSE))</f>
        <v/>
      </c>
      <c r="O56" s="191"/>
      <c r="P56" s="192">
        <f>IF(M56="","0",VLOOKUP(M56,'Product Numbers'!$C$8:$E$152,3,FALSE))*O56</f>
        <v>0</v>
      </c>
      <c r="Q56" s="188"/>
      <c r="R56" s="192">
        <f>IF(OR(Q56="grd",Q56="ugr",Q56="pp"),IF(VLOOKUP(M56,'Product Numbers'!$C$8:$G$152,5,FALSE)=1, "Free",T56),IF(OR(Q56="2 day",Q56="2day",Q56="exu"),U56,IF(Q56="pm",U56,IF(OR(Q56="1 day",Q56="1day",Q56="ovu"),V56,IF(Q56="em",W56,0)))))</f>
        <v>0</v>
      </c>
      <c r="S56" s="193">
        <f t="shared" si="6"/>
        <v>0</v>
      </c>
      <c r="T56" s="162">
        <f t="shared" si="5"/>
        <v>0</v>
      </c>
      <c r="U56" s="162">
        <f t="shared" si="3"/>
        <v>18.95</v>
      </c>
      <c r="V56" s="162">
        <f t="shared" si="4"/>
        <v>34.950000000000003</v>
      </c>
      <c r="W56" s="162">
        <f t="shared" si="4"/>
        <v>34.950000000000003</v>
      </c>
    </row>
    <row r="57" spans="1:24" ht="12" customHeight="1" x14ac:dyDescent="0.2">
      <c r="A57" s="101">
        <f t="shared" si="1"/>
        <v>33</v>
      </c>
      <c r="B57" s="184"/>
      <c r="C57" s="184"/>
      <c r="D57" s="184"/>
      <c r="E57" s="184"/>
      <c r="F57" s="185"/>
      <c r="G57" s="184"/>
      <c r="H57" s="184"/>
      <c r="I57" s="196"/>
      <c r="J57" s="218"/>
      <c r="K57" s="186"/>
      <c r="L57" s="184"/>
      <c r="M57" s="190"/>
      <c r="N57" s="174" t="str">
        <f>IF(M57="","",VLOOKUP(M57,'Product Numbers'!$C$8:$E$152,2,FALSE))</f>
        <v/>
      </c>
      <c r="O57" s="191"/>
      <c r="P57" s="192">
        <f>IF(M57="","0",VLOOKUP(M57,'Product Numbers'!$C$8:$E$152,3,FALSE))*O57</f>
        <v>0</v>
      </c>
      <c r="Q57" s="188"/>
      <c r="R57" s="192">
        <f>IF(OR(Q57="grd",Q57="ugr",Q57="pp"),IF(VLOOKUP(M57,'Product Numbers'!$C$8:$G$152,5,FALSE)=1, "Free",T57),IF(OR(Q57="2 day",Q57="2day",Q57="exu"),U57,IF(Q57="pm",U57,IF(OR(Q57="1 day",Q57="1day",Q57="ovu"),V57,IF(Q57="em",W57,0)))))</f>
        <v>0</v>
      </c>
      <c r="S57" s="193">
        <f t="shared" si="6"/>
        <v>0</v>
      </c>
      <c r="T57" s="162">
        <f t="shared" si="5"/>
        <v>0</v>
      </c>
      <c r="U57" s="162">
        <f t="shared" si="3"/>
        <v>18.95</v>
      </c>
      <c r="V57" s="162">
        <f t="shared" si="4"/>
        <v>34.950000000000003</v>
      </c>
      <c r="W57" s="162">
        <f t="shared" si="4"/>
        <v>34.950000000000003</v>
      </c>
    </row>
    <row r="58" spans="1:24" ht="12" customHeight="1" x14ac:dyDescent="0.2">
      <c r="A58" s="101">
        <f t="shared" si="1"/>
        <v>34</v>
      </c>
      <c r="B58" s="184"/>
      <c r="C58" s="184"/>
      <c r="D58" s="184"/>
      <c r="E58" s="184"/>
      <c r="F58" s="184"/>
      <c r="G58" s="184"/>
      <c r="H58" s="184"/>
      <c r="I58" s="196"/>
      <c r="J58" s="218"/>
      <c r="K58" s="186"/>
      <c r="L58" s="184"/>
      <c r="M58" s="189"/>
      <c r="N58" s="174" t="str">
        <f>IF(M58="","",VLOOKUP(M58,'Product Numbers'!$C$8:$E$152,2,FALSE))</f>
        <v/>
      </c>
      <c r="O58" s="191"/>
      <c r="P58" s="192">
        <f>IF(M58="","0",VLOOKUP(M58,'Product Numbers'!$C$8:$E$152,3,FALSE))*O58</f>
        <v>0</v>
      </c>
      <c r="Q58" s="188"/>
      <c r="R58" s="192">
        <f>IF(OR(Q58="grd",Q58="ugr",Q58="pp"),IF(VLOOKUP(M58,'Product Numbers'!$C$8:$G$152,5,FALSE)=1, "Free",T58),IF(OR(Q58="2 day",Q58="2day",Q58="exu"),U58,IF(Q58="pm",U58,IF(OR(Q58="1 day",Q58="1day",Q58="ovu"),V58,IF(Q58="em",W58,0)))))</f>
        <v>0</v>
      </c>
      <c r="S58" s="193">
        <f t="shared" si="6"/>
        <v>0</v>
      </c>
      <c r="T58" s="162">
        <f t="shared" si="5"/>
        <v>0</v>
      </c>
      <c r="U58" s="162">
        <f t="shared" si="3"/>
        <v>18.95</v>
      </c>
      <c r="V58" s="162">
        <f t="shared" si="4"/>
        <v>34.950000000000003</v>
      </c>
      <c r="W58" s="162">
        <f t="shared" si="4"/>
        <v>34.950000000000003</v>
      </c>
    </row>
    <row r="59" spans="1:24" ht="12" customHeight="1" x14ac:dyDescent="0.2">
      <c r="A59" s="101">
        <f t="shared" si="1"/>
        <v>35</v>
      </c>
      <c r="B59" s="184"/>
      <c r="C59" s="184"/>
      <c r="D59" s="184"/>
      <c r="E59" s="184"/>
      <c r="F59" s="185"/>
      <c r="G59" s="184"/>
      <c r="H59" s="184"/>
      <c r="I59" s="196"/>
      <c r="J59" s="218"/>
      <c r="K59" s="186"/>
      <c r="L59" s="184"/>
      <c r="M59" s="190"/>
      <c r="N59" s="174" t="str">
        <f>IF(M59="","",VLOOKUP(M59,'Product Numbers'!$C$8:$E$152,2,FALSE))</f>
        <v/>
      </c>
      <c r="O59" s="191"/>
      <c r="P59" s="192">
        <f>IF(M59="","0",VLOOKUP(M59,'Product Numbers'!$C$8:$E$152,3,FALSE))*O59</f>
        <v>0</v>
      </c>
      <c r="Q59" s="188"/>
      <c r="R59" s="192">
        <f>IF(OR(Q59="grd",Q59="ugr",Q59="pp"),IF(VLOOKUP(M59,'Product Numbers'!$C$8:$G$152,5,FALSE)=1, "Free",T59),IF(OR(Q59="2 day",Q59="2day",Q59="exu"),U59,IF(Q59="pm",U59,IF(OR(Q59="1 day",Q59="1day",Q59="ovu"),V59,IF(Q59="em",W59,0)))))</f>
        <v>0</v>
      </c>
      <c r="S59" s="193">
        <f t="shared" si="6"/>
        <v>0</v>
      </c>
      <c r="T59" s="162">
        <f t="shared" si="5"/>
        <v>0</v>
      </c>
      <c r="U59" s="162">
        <f t="shared" si="3"/>
        <v>18.95</v>
      </c>
      <c r="V59" s="162">
        <f t="shared" si="4"/>
        <v>34.950000000000003</v>
      </c>
      <c r="W59" s="162">
        <f t="shared" si="4"/>
        <v>34.950000000000003</v>
      </c>
      <c r="X59" s="175"/>
    </row>
    <row r="60" spans="1:24" ht="12" customHeight="1" x14ac:dyDescent="0.2">
      <c r="A60" s="101">
        <f t="shared" si="1"/>
        <v>36</v>
      </c>
      <c r="B60" s="184"/>
      <c r="C60" s="184"/>
      <c r="D60" s="184"/>
      <c r="E60" s="184"/>
      <c r="F60" s="185"/>
      <c r="G60" s="184"/>
      <c r="H60" s="184"/>
      <c r="I60" s="196"/>
      <c r="J60" s="218"/>
      <c r="K60" s="197"/>
      <c r="L60" s="184"/>
      <c r="M60" s="189"/>
      <c r="N60" s="174" t="str">
        <f>IF(M60="","",VLOOKUP(M60,'Product Numbers'!$C$8:$E$152,2,FALSE))</f>
        <v/>
      </c>
      <c r="O60" s="191"/>
      <c r="P60" s="192">
        <f>IF(M60="","0",VLOOKUP(M60,'Product Numbers'!$C$8:$E$152,3,FALSE))*O60</f>
        <v>0</v>
      </c>
      <c r="Q60" s="188"/>
      <c r="R60" s="192">
        <f>IF(OR(Q60="grd",Q60="ugr",Q60="pp"),IF(VLOOKUP(M60,'Product Numbers'!$C$8:$G$152,5,FALSE)=1, "Free",T60),IF(OR(Q60="2 day",Q60="2day",Q60="exu"),U60,IF(Q60="pm",U60,IF(OR(Q60="1 day",Q60="1day",Q60="ovu"),V60,IF(Q60="em",W60,0)))))</f>
        <v>0</v>
      </c>
      <c r="S60" s="193">
        <f t="shared" si="6"/>
        <v>0</v>
      </c>
      <c r="T60" s="162">
        <f t="shared" si="5"/>
        <v>0</v>
      </c>
      <c r="U60" s="162">
        <f t="shared" si="3"/>
        <v>18.95</v>
      </c>
      <c r="V60" s="162">
        <f t="shared" si="4"/>
        <v>34.950000000000003</v>
      </c>
      <c r="W60" s="162">
        <f t="shared" si="4"/>
        <v>34.950000000000003</v>
      </c>
    </row>
    <row r="61" spans="1:24" ht="12" customHeight="1" x14ac:dyDescent="0.2">
      <c r="A61" s="101">
        <f t="shared" si="1"/>
        <v>37</v>
      </c>
      <c r="B61" s="184"/>
      <c r="C61" s="184"/>
      <c r="D61" s="184"/>
      <c r="E61" s="184"/>
      <c r="F61" s="185"/>
      <c r="G61" s="184"/>
      <c r="H61" s="184"/>
      <c r="I61" s="196"/>
      <c r="J61" s="218"/>
      <c r="K61" s="186"/>
      <c r="L61" s="184"/>
      <c r="M61" s="190"/>
      <c r="N61" s="174" t="str">
        <f>IF(M61="","",VLOOKUP(M61,'Product Numbers'!$C$8:$E$152,2,FALSE))</f>
        <v/>
      </c>
      <c r="O61" s="191"/>
      <c r="P61" s="192">
        <f>IF(M61="","0",VLOOKUP(M61,'Product Numbers'!$C$8:$E$152,3,FALSE))*O61</f>
        <v>0</v>
      </c>
      <c r="Q61" s="188"/>
      <c r="R61" s="192">
        <f>IF(OR(Q61="grd",Q61="ugr",Q61="pp"),IF(VLOOKUP(M61,'Product Numbers'!$C$8:$G$152,5,FALSE)=1, "Free",T61),IF(OR(Q61="2 day",Q61="2day",Q61="exu"),U61,IF(Q61="pm",U61,IF(OR(Q61="1 day",Q61="1day",Q61="ovu"),V61,IF(Q61="em",W61,0)))))</f>
        <v>0</v>
      </c>
      <c r="S61" s="193">
        <f t="shared" si="6"/>
        <v>0</v>
      </c>
      <c r="T61" s="162">
        <f t="shared" si="5"/>
        <v>0</v>
      </c>
      <c r="U61" s="162">
        <f t="shared" si="3"/>
        <v>18.95</v>
      </c>
      <c r="V61" s="162">
        <f t="shared" si="4"/>
        <v>34.950000000000003</v>
      </c>
      <c r="W61" s="162">
        <f t="shared" si="4"/>
        <v>34.950000000000003</v>
      </c>
    </row>
    <row r="62" spans="1:24" ht="12" customHeight="1" x14ac:dyDescent="0.2">
      <c r="A62" s="101">
        <f t="shared" si="1"/>
        <v>38</v>
      </c>
      <c r="B62" s="184"/>
      <c r="C62" s="184"/>
      <c r="D62" s="184"/>
      <c r="E62" s="184"/>
      <c r="F62" s="185"/>
      <c r="G62" s="184"/>
      <c r="H62" s="184"/>
      <c r="I62" s="196"/>
      <c r="J62" s="218"/>
      <c r="K62" s="197"/>
      <c r="L62" s="184"/>
      <c r="M62" s="189"/>
      <c r="N62" s="174" t="str">
        <f>IF(M62="","",VLOOKUP(M62,'Product Numbers'!$C$8:$E$152,2,FALSE))</f>
        <v/>
      </c>
      <c r="O62" s="191"/>
      <c r="P62" s="192">
        <f>IF(M62="","0",VLOOKUP(M62,'Product Numbers'!$C$8:$E$152,3,FALSE))*O62</f>
        <v>0</v>
      </c>
      <c r="Q62" s="188"/>
      <c r="R62" s="192">
        <f>IF(OR(Q62="grd",Q62="ugr",Q62="pp"),IF(VLOOKUP(M62,'Product Numbers'!$C$8:$G$152,5,FALSE)=1, "Free",T62),IF(OR(Q62="2 day",Q62="2day",Q62="exu"),U62,IF(Q62="pm",U62,IF(OR(Q62="1 day",Q62="1day",Q62="ovu"),V62,IF(Q62="em",W62,0)))))</f>
        <v>0</v>
      </c>
      <c r="S62" s="193">
        <f t="shared" si="6"/>
        <v>0</v>
      </c>
      <c r="T62" s="162">
        <f t="shared" si="5"/>
        <v>0</v>
      </c>
      <c r="U62" s="162">
        <f t="shared" si="3"/>
        <v>18.95</v>
      </c>
      <c r="V62" s="162">
        <f t="shared" si="4"/>
        <v>34.950000000000003</v>
      </c>
      <c r="W62" s="162">
        <f t="shared" si="4"/>
        <v>34.950000000000003</v>
      </c>
    </row>
    <row r="63" spans="1:24" ht="12" customHeight="1" x14ac:dyDescent="0.2">
      <c r="A63" s="101">
        <f t="shared" si="1"/>
        <v>39</v>
      </c>
      <c r="B63" s="184"/>
      <c r="C63" s="184"/>
      <c r="D63" s="184"/>
      <c r="E63" s="184"/>
      <c r="F63" s="185"/>
      <c r="G63" s="184"/>
      <c r="H63" s="184"/>
      <c r="I63" s="196"/>
      <c r="J63" s="218"/>
      <c r="K63" s="197"/>
      <c r="L63" s="184"/>
      <c r="M63" s="190"/>
      <c r="N63" s="174" t="str">
        <f>IF(M63="","",VLOOKUP(M63,'Product Numbers'!$C$8:$E$152,2,FALSE))</f>
        <v/>
      </c>
      <c r="O63" s="191"/>
      <c r="P63" s="192">
        <f>IF(M63="","0",VLOOKUP(M63,'Product Numbers'!$C$8:$E$152,3,FALSE))*O63</f>
        <v>0</v>
      </c>
      <c r="Q63" s="188"/>
      <c r="R63" s="192">
        <f>IF(OR(Q63="grd",Q63="ugr",Q63="pp"),IF(VLOOKUP(M63,'Product Numbers'!$C$8:$G$152,5,FALSE)=1, "Free",T63),IF(OR(Q63="2 day",Q63="2day",Q63="exu"),U63,IF(Q63="pm",U63,IF(OR(Q63="1 day",Q63="1day",Q63="ovu"),V63,IF(Q63="em",W63,0)))))</f>
        <v>0</v>
      </c>
      <c r="S63" s="193">
        <f t="shared" si="6"/>
        <v>0</v>
      </c>
      <c r="T63" s="162">
        <f t="shared" si="5"/>
        <v>0</v>
      </c>
      <c r="U63" s="162">
        <f t="shared" si="3"/>
        <v>18.95</v>
      </c>
      <c r="V63" s="162">
        <f t="shared" si="4"/>
        <v>34.950000000000003</v>
      </c>
      <c r="W63" s="162">
        <f t="shared" si="4"/>
        <v>34.950000000000003</v>
      </c>
    </row>
    <row r="64" spans="1:24" ht="12" customHeight="1" x14ac:dyDescent="0.2">
      <c r="A64" s="101">
        <f t="shared" si="1"/>
        <v>40</v>
      </c>
      <c r="B64" s="184"/>
      <c r="C64" s="184"/>
      <c r="D64" s="184"/>
      <c r="E64" s="184"/>
      <c r="F64" s="185"/>
      <c r="G64" s="184"/>
      <c r="H64" s="184"/>
      <c r="I64" s="196"/>
      <c r="J64" s="218"/>
      <c r="K64" s="186"/>
      <c r="L64" s="184"/>
      <c r="M64" s="189"/>
      <c r="N64" s="174" t="str">
        <f>IF(M64="","",VLOOKUP(M64,'Product Numbers'!$C$8:$E$152,2,FALSE))</f>
        <v/>
      </c>
      <c r="O64" s="191"/>
      <c r="P64" s="192">
        <f>IF(M64="","0",VLOOKUP(M64,'Product Numbers'!$C$8:$E$152,3,FALSE))*O64</f>
        <v>0</v>
      </c>
      <c r="Q64" s="188"/>
      <c r="R64" s="192">
        <f>IF(OR(Q64="grd",Q64="ugr",Q64="pp"),IF(VLOOKUP(M64,'Product Numbers'!$C$8:$G$152,5,FALSE)=1, "Free",T64),IF(OR(Q64="2 day",Q64="2day",Q64="exu"),U64,IF(Q64="pm",U64,IF(OR(Q64="1 day",Q64="1day",Q64="ovu"),V64,IF(Q64="em",W64,0)))))</f>
        <v>0</v>
      </c>
      <c r="S64" s="193">
        <f t="shared" si="6"/>
        <v>0</v>
      </c>
      <c r="T64" s="162">
        <f t="shared" si="5"/>
        <v>0</v>
      </c>
      <c r="U64" s="162">
        <f t="shared" si="3"/>
        <v>18.95</v>
      </c>
      <c r="V64" s="162">
        <f t="shared" si="4"/>
        <v>34.950000000000003</v>
      </c>
      <c r="W64" s="162">
        <f t="shared" si="4"/>
        <v>34.950000000000003</v>
      </c>
    </row>
    <row r="65" spans="1:24" ht="12" customHeight="1" x14ac:dyDescent="0.2">
      <c r="A65" s="101">
        <f t="shared" si="1"/>
        <v>41</v>
      </c>
      <c r="B65" s="184"/>
      <c r="C65" s="184"/>
      <c r="D65" s="184"/>
      <c r="E65" s="184"/>
      <c r="F65" s="185"/>
      <c r="G65" s="184"/>
      <c r="H65" s="184"/>
      <c r="I65" s="196"/>
      <c r="J65" s="218"/>
      <c r="K65" s="197"/>
      <c r="L65" s="184"/>
      <c r="M65" s="190"/>
      <c r="N65" s="174" t="str">
        <f>IF(M65="","",VLOOKUP(M65,'Product Numbers'!$C$8:$E$152,2,FALSE))</f>
        <v/>
      </c>
      <c r="O65" s="191"/>
      <c r="P65" s="192">
        <f>IF(M65="","0",VLOOKUP(M65,'Product Numbers'!$C$8:$E$152,3,FALSE))*O65</f>
        <v>0</v>
      </c>
      <c r="Q65" s="188"/>
      <c r="R65" s="192">
        <f>IF(OR(Q65="grd",Q65="ugr",Q65="pp"),IF(VLOOKUP(M65,'Product Numbers'!$C$8:$G$152,5,FALSE)=1, "Free",T65),IF(OR(Q65="2 day",Q65="2day",Q65="exu"),U65,IF(Q65="pm",U65,IF(OR(Q65="1 day",Q65="1day",Q65="ovu"),V65,IF(Q65="em",W65,0)))))</f>
        <v>0</v>
      </c>
      <c r="S65" s="193">
        <f t="shared" si="6"/>
        <v>0</v>
      </c>
      <c r="T65" s="162">
        <f t="shared" si="5"/>
        <v>0</v>
      </c>
      <c r="U65" s="162">
        <f t="shared" si="3"/>
        <v>18.95</v>
      </c>
      <c r="V65" s="162">
        <f t="shared" si="4"/>
        <v>34.950000000000003</v>
      </c>
      <c r="W65" s="162">
        <f t="shared" si="4"/>
        <v>34.950000000000003</v>
      </c>
    </row>
    <row r="66" spans="1:24" ht="12" customHeight="1" x14ac:dyDescent="0.2">
      <c r="A66" s="101">
        <f t="shared" si="1"/>
        <v>42</v>
      </c>
      <c r="B66" s="184"/>
      <c r="C66" s="184"/>
      <c r="D66" s="184"/>
      <c r="E66" s="184"/>
      <c r="F66" s="185"/>
      <c r="G66" s="184"/>
      <c r="H66" s="184"/>
      <c r="I66" s="196"/>
      <c r="J66" s="218"/>
      <c r="K66" s="186"/>
      <c r="L66" s="184"/>
      <c r="M66" s="189"/>
      <c r="N66" s="174" t="str">
        <f>IF(M66="","",VLOOKUP(M66,'Product Numbers'!$C$8:$E$152,2,FALSE))</f>
        <v/>
      </c>
      <c r="O66" s="191"/>
      <c r="P66" s="192">
        <f>IF(M66="","0",VLOOKUP(M66,'Product Numbers'!$C$8:$E$152,3,FALSE))*O66</f>
        <v>0</v>
      </c>
      <c r="Q66" s="188"/>
      <c r="R66" s="192">
        <f>IF(OR(Q66="grd",Q66="ugr",Q66="pp"),IF(VLOOKUP(M66,'Product Numbers'!$C$8:$G$152,5,FALSE)=1, "Free",T66),IF(OR(Q66="2 day",Q66="2day",Q66="exu"),U66,IF(Q66="pm",U66,IF(OR(Q66="1 day",Q66="1day",Q66="ovu"),V66,IF(Q66="em",W66,0)))))</f>
        <v>0</v>
      </c>
      <c r="S66" s="193">
        <f t="shared" si="6"/>
        <v>0</v>
      </c>
      <c r="T66" s="162">
        <f t="shared" si="5"/>
        <v>0</v>
      </c>
      <c r="U66" s="162">
        <f t="shared" si="3"/>
        <v>18.95</v>
      </c>
      <c r="V66" s="162">
        <f t="shared" si="4"/>
        <v>34.950000000000003</v>
      </c>
      <c r="W66" s="162">
        <f t="shared" si="4"/>
        <v>34.950000000000003</v>
      </c>
    </row>
    <row r="67" spans="1:24" ht="12" customHeight="1" x14ac:dyDescent="0.2">
      <c r="A67" s="101">
        <f t="shared" si="1"/>
        <v>43</v>
      </c>
      <c r="B67" s="184"/>
      <c r="C67" s="184"/>
      <c r="D67" s="184"/>
      <c r="E67" s="184"/>
      <c r="F67" s="185"/>
      <c r="G67" s="184"/>
      <c r="H67" s="184"/>
      <c r="I67" s="196"/>
      <c r="J67" s="218"/>
      <c r="K67" s="186"/>
      <c r="L67" s="184"/>
      <c r="M67" s="190"/>
      <c r="N67" s="174" t="str">
        <f>IF(M67="","",VLOOKUP(M67,'Product Numbers'!$C$8:$E$152,2,FALSE))</f>
        <v/>
      </c>
      <c r="O67" s="191"/>
      <c r="P67" s="192">
        <f>IF(M67="","0",VLOOKUP(M67,'Product Numbers'!$C$8:$E$152,3,FALSE))*O67</f>
        <v>0</v>
      </c>
      <c r="Q67" s="188"/>
      <c r="R67" s="192">
        <f>IF(OR(Q67="grd",Q67="ugr",Q67="pp"),IF(VLOOKUP(M67,'Product Numbers'!$C$8:$G$152,5,FALSE)=1, "Free",T67),IF(OR(Q67="2 day",Q67="2day",Q67="exu"),U67,IF(Q67="pm",U67,IF(OR(Q67="1 day",Q67="1day",Q67="ovu"),V67,IF(Q67="em",W67,0)))))</f>
        <v>0</v>
      </c>
      <c r="S67" s="193">
        <f t="shared" si="6"/>
        <v>0</v>
      </c>
      <c r="T67" s="162">
        <f t="shared" si="5"/>
        <v>0</v>
      </c>
      <c r="U67" s="162">
        <f t="shared" si="3"/>
        <v>18.95</v>
      </c>
      <c r="V67" s="162">
        <f t="shared" si="4"/>
        <v>34.950000000000003</v>
      </c>
      <c r="W67" s="162">
        <f t="shared" si="4"/>
        <v>34.950000000000003</v>
      </c>
    </row>
    <row r="68" spans="1:24" ht="12" customHeight="1" x14ac:dyDescent="0.2">
      <c r="A68" s="101">
        <f t="shared" si="1"/>
        <v>44</v>
      </c>
      <c r="B68" s="184"/>
      <c r="C68" s="184"/>
      <c r="D68" s="184"/>
      <c r="E68" s="184"/>
      <c r="F68" s="185"/>
      <c r="G68" s="184"/>
      <c r="H68" s="184"/>
      <c r="I68" s="196"/>
      <c r="J68" s="218"/>
      <c r="K68" s="197"/>
      <c r="L68" s="184"/>
      <c r="M68" s="189"/>
      <c r="N68" s="174" t="str">
        <f>IF(M68="","",VLOOKUP(M68,'Product Numbers'!$C$8:$E$152,2,FALSE))</f>
        <v/>
      </c>
      <c r="O68" s="191"/>
      <c r="P68" s="192">
        <f>IF(M68="","0",VLOOKUP(M68,'Product Numbers'!$C$8:$E$152,3,FALSE))*O68</f>
        <v>0</v>
      </c>
      <c r="Q68" s="188"/>
      <c r="R68" s="192">
        <f>IF(OR(Q68="grd",Q68="ugr",Q68="pp"),IF(VLOOKUP(M68,'Product Numbers'!$C$8:$G$152,5,FALSE)=1, "Free",T68),IF(OR(Q68="2 day",Q68="2day",Q68="exu"),U68,IF(Q68="pm",U68,IF(OR(Q68="1 day",Q68="1day",Q68="ovu"),V68,IF(Q68="em",W68,0)))))</f>
        <v>0</v>
      </c>
      <c r="S68" s="193">
        <f t="shared" si="6"/>
        <v>0</v>
      </c>
      <c r="T68" s="162">
        <f t="shared" si="5"/>
        <v>0</v>
      </c>
      <c r="U68" s="162">
        <f t="shared" si="3"/>
        <v>18.95</v>
      </c>
      <c r="V68" s="162">
        <f t="shared" si="4"/>
        <v>34.950000000000003</v>
      </c>
      <c r="W68" s="162">
        <f t="shared" si="4"/>
        <v>34.950000000000003</v>
      </c>
    </row>
    <row r="69" spans="1:24" ht="12" customHeight="1" x14ac:dyDescent="0.2">
      <c r="A69" s="101">
        <f t="shared" si="1"/>
        <v>45</v>
      </c>
      <c r="B69" s="184"/>
      <c r="C69" s="184"/>
      <c r="D69" s="184"/>
      <c r="E69" s="184"/>
      <c r="F69" s="185"/>
      <c r="G69" s="184"/>
      <c r="H69" s="184"/>
      <c r="I69" s="196"/>
      <c r="J69" s="218"/>
      <c r="K69" s="197"/>
      <c r="L69" s="184"/>
      <c r="M69" s="190"/>
      <c r="N69" s="174" t="str">
        <f>IF(M69="","",VLOOKUP(M69,'Product Numbers'!$C$8:$E$152,2,FALSE))</f>
        <v/>
      </c>
      <c r="O69" s="191"/>
      <c r="P69" s="192">
        <f>IF(M69="","0",VLOOKUP(M69,'Product Numbers'!$C$8:$E$152,3,FALSE))*O69</f>
        <v>0</v>
      </c>
      <c r="Q69" s="188"/>
      <c r="R69" s="192">
        <f>IF(OR(Q69="grd",Q69="ugr",Q69="pp"),IF(VLOOKUP(M69,'Product Numbers'!$C$8:$G$152,5,FALSE)=1, "Free",T69),IF(OR(Q69="2 day",Q69="2day",Q69="exu"),U69,IF(Q69="pm",U69,IF(OR(Q69="1 day",Q69="1day",Q69="ovu"),V69,IF(Q69="em",W69,0)))))</f>
        <v>0</v>
      </c>
      <c r="S69" s="193">
        <f t="shared" si="6"/>
        <v>0</v>
      </c>
      <c r="T69" s="162">
        <f t="shared" si="5"/>
        <v>0</v>
      </c>
      <c r="U69" s="162">
        <f t="shared" si="3"/>
        <v>18.95</v>
      </c>
      <c r="V69" s="162">
        <f t="shared" si="4"/>
        <v>34.950000000000003</v>
      </c>
      <c r="W69" s="162">
        <f t="shared" si="4"/>
        <v>34.950000000000003</v>
      </c>
    </row>
    <row r="70" spans="1:24" ht="12" customHeight="1" x14ac:dyDescent="0.2">
      <c r="A70" s="101">
        <f t="shared" si="1"/>
        <v>46</v>
      </c>
      <c r="B70" s="184"/>
      <c r="C70" s="184"/>
      <c r="D70" s="184"/>
      <c r="E70" s="187"/>
      <c r="F70" s="185"/>
      <c r="G70" s="184"/>
      <c r="H70" s="184"/>
      <c r="I70" s="196"/>
      <c r="J70" s="218"/>
      <c r="K70" s="186"/>
      <c r="L70" s="184"/>
      <c r="M70" s="189"/>
      <c r="N70" s="174" t="str">
        <f>IF(M70="","",VLOOKUP(M70,'Product Numbers'!$C$8:$E$152,2,FALSE))</f>
        <v/>
      </c>
      <c r="O70" s="191"/>
      <c r="P70" s="192">
        <f>IF(M70="","0",VLOOKUP(M70,'Product Numbers'!$C$8:$E$152,3,FALSE))*O70</f>
        <v>0</v>
      </c>
      <c r="Q70" s="188"/>
      <c r="R70" s="192">
        <f>IF(OR(Q70="grd",Q70="ugr",Q70="pp"),IF(VLOOKUP(M70,'Product Numbers'!$C$8:$G$152,5,FALSE)=1, "Free",T70),IF(OR(Q70="2 day",Q70="2day",Q70="exu"),U70,IF(Q70="pm",U70,IF(OR(Q70="1 day",Q70="1day",Q70="ovu"),V70,IF(Q70="em",W70,0)))))</f>
        <v>0</v>
      </c>
      <c r="S70" s="193">
        <f t="shared" si="6"/>
        <v>0</v>
      </c>
      <c r="T70" s="162">
        <f t="shared" si="5"/>
        <v>0</v>
      </c>
      <c r="U70" s="162">
        <f t="shared" si="3"/>
        <v>18.95</v>
      </c>
      <c r="V70" s="162">
        <f t="shared" si="4"/>
        <v>34.950000000000003</v>
      </c>
      <c r="W70" s="162">
        <f t="shared" si="4"/>
        <v>34.950000000000003</v>
      </c>
    </row>
    <row r="71" spans="1:24" ht="12" customHeight="1" x14ac:dyDescent="0.2">
      <c r="A71" s="101">
        <f t="shared" si="1"/>
        <v>47</v>
      </c>
      <c r="B71" s="184"/>
      <c r="C71" s="184"/>
      <c r="D71" s="184"/>
      <c r="E71" s="184"/>
      <c r="F71" s="185"/>
      <c r="G71" s="184"/>
      <c r="H71" s="184"/>
      <c r="I71" s="196"/>
      <c r="J71" s="218"/>
      <c r="K71" s="186"/>
      <c r="L71" s="184"/>
      <c r="M71" s="190"/>
      <c r="N71" s="174" t="str">
        <f>IF(M71="","",VLOOKUP(M71,'Product Numbers'!$C$8:$E$152,2,FALSE))</f>
        <v/>
      </c>
      <c r="O71" s="191"/>
      <c r="P71" s="192">
        <f>IF(M71="","0",VLOOKUP(M71,'Product Numbers'!$C$8:$E$152,3,FALSE))*O71</f>
        <v>0</v>
      </c>
      <c r="Q71" s="188"/>
      <c r="R71" s="192">
        <f>IF(OR(Q71="grd",Q71="ugr",Q71="pp"),IF(VLOOKUP(M71,'Product Numbers'!$C$8:$G$152,5,FALSE)=1, "Free",T71),IF(OR(Q71="2 day",Q71="2day",Q71="exu"),U71,IF(Q71="pm",U71,IF(OR(Q71="1 day",Q71="1day",Q71="ovu"),V71,IF(Q71="em",W71,0)))))</f>
        <v>0</v>
      </c>
      <c r="S71" s="193">
        <f t="shared" si="6"/>
        <v>0</v>
      </c>
      <c r="T71" s="162">
        <f t="shared" si="5"/>
        <v>0</v>
      </c>
      <c r="U71" s="162">
        <f t="shared" si="3"/>
        <v>18.95</v>
      </c>
      <c r="V71" s="162">
        <f t="shared" si="4"/>
        <v>34.950000000000003</v>
      </c>
      <c r="W71" s="162">
        <f t="shared" si="4"/>
        <v>34.950000000000003</v>
      </c>
    </row>
    <row r="72" spans="1:24" ht="12" customHeight="1" x14ac:dyDescent="0.2">
      <c r="A72" s="101">
        <f t="shared" si="1"/>
        <v>48</v>
      </c>
      <c r="B72" s="184"/>
      <c r="C72" s="184"/>
      <c r="D72" s="184"/>
      <c r="E72" s="184"/>
      <c r="F72" s="184"/>
      <c r="G72" s="184"/>
      <c r="H72" s="184"/>
      <c r="I72" s="196"/>
      <c r="J72" s="218"/>
      <c r="K72" s="186"/>
      <c r="L72" s="184"/>
      <c r="M72" s="189"/>
      <c r="N72" s="174" t="str">
        <f>IF(M72="","",VLOOKUP(M72,'Product Numbers'!$C$8:$E$152,2,FALSE))</f>
        <v/>
      </c>
      <c r="O72" s="191"/>
      <c r="P72" s="192">
        <f>IF(M72="","0",VLOOKUP(M72,'Product Numbers'!$C$8:$E$152,3,FALSE))*O72</f>
        <v>0</v>
      </c>
      <c r="Q72" s="188"/>
      <c r="R72" s="192">
        <f>IF(OR(Q72="grd",Q72="ugr",Q72="pp"),IF(VLOOKUP(M72,'Product Numbers'!$C$8:$G$152,5,FALSE)=1, "Free",T72),IF(OR(Q72="2 day",Q72="2day",Q72="exu"),U72,IF(Q72="pm",U72,IF(OR(Q72="1 day",Q72="1day",Q72="ovu"),V72,IF(Q72="em",W72,0)))))</f>
        <v>0</v>
      </c>
      <c r="S72" s="193">
        <f t="shared" si="6"/>
        <v>0</v>
      </c>
      <c r="T72" s="162">
        <f t="shared" si="5"/>
        <v>0</v>
      </c>
      <c r="U72" s="162">
        <f t="shared" si="3"/>
        <v>18.95</v>
      </c>
      <c r="V72" s="162">
        <f t="shared" si="4"/>
        <v>34.950000000000003</v>
      </c>
      <c r="W72" s="162">
        <f t="shared" si="4"/>
        <v>34.950000000000003</v>
      </c>
    </row>
    <row r="73" spans="1:24" ht="12" customHeight="1" x14ac:dyDescent="0.2">
      <c r="A73" s="101">
        <f t="shared" si="1"/>
        <v>49</v>
      </c>
      <c r="B73" s="184"/>
      <c r="C73" s="184"/>
      <c r="D73" s="184"/>
      <c r="E73" s="198"/>
      <c r="F73" s="185"/>
      <c r="G73" s="184"/>
      <c r="H73" s="184"/>
      <c r="I73" s="196"/>
      <c r="J73" s="218"/>
      <c r="K73" s="186"/>
      <c r="L73" s="184"/>
      <c r="M73" s="190"/>
      <c r="N73" s="174" t="str">
        <f>IF(M73="","",VLOOKUP(M73,'Product Numbers'!$C$8:$E$152,2,FALSE))</f>
        <v/>
      </c>
      <c r="O73" s="191"/>
      <c r="P73" s="192">
        <f>IF(M73="","0",VLOOKUP(M73,'Product Numbers'!$C$8:$E$152,3,FALSE))*O73</f>
        <v>0</v>
      </c>
      <c r="Q73" s="188"/>
      <c r="R73" s="192">
        <f>IF(OR(Q73="grd",Q73="ugr",Q73="pp"),IF(VLOOKUP(M73,'Product Numbers'!$C$8:$G$152,5,FALSE)=1, "Free",T73),IF(OR(Q73="2 day",Q73="2day",Q73="exu"),U73,IF(Q73="pm",U73,IF(OR(Q73="1 day",Q73="1day",Q73="ovu"),V73,IF(Q73="em",W73,0)))))</f>
        <v>0</v>
      </c>
      <c r="S73" s="193">
        <f t="shared" si="6"/>
        <v>0</v>
      </c>
      <c r="T73" s="162">
        <f t="shared" si="5"/>
        <v>0</v>
      </c>
      <c r="U73" s="162">
        <f t="shared" si="3"/>
        <v>18.95</v>
      </c>
      <c r="V73" s="162">
        <f t="shared" si="4"/>
        <v>34.950000000000003</v>
      </c>
      <c r="W73" s="162">
        <f t="shared" si="4"/>
        <v>34.950000000000003</v>
      </c>
    </row>
    <row r="74" spans="1:24" ht="12" customHeight="1" x14ac:dyDescent="0.2">
      <c r="A74" s="101">
        <f t="shared" si="1"/>
        <v>50</v>
      </c>
      <c r="B74" s="184"/>
      <c r="C74" s="184"/>
      <c r="D74" s="184"/>
      <c r="E74" s="198"/>
      <c r="F74" s="185"/>
      <c r="G74" s="184"/>
      <c r="H74" s="184"/>
      <c r="I74" s="196"/>
      <c r="J74" s="218"/>
      <c r="K74" s="197"/>
      <c r="L74" s="184"/>
      <c r="M74" s="189"/>
      <c r="N74" s="174" t="str">
        <f>IF(M74="","",VLOOKUP(M74,'Product Numbers'!$C$8:$E$152,2,FALSE))</f>
        <v/>
      </c>
      <c r="O74" s="191"/>
      <c r="P74" s="192">
        <f>IF(M74="","0",VLOOKUP(M74,'Product Numbers'!$C$8:$E$152,3,FALSE))*O74</f>
        <v>0</v>
      </c>
      <c r="Q74" s="188"/>
      <c r="R74" s="192">
        <f>IF(OR(Q74="grd",Q74="ugr",Q74="pp"),IF(VLOOKUP(M74,'Product Numbers'!$C$8:$G$152,5,FALSE)=1, "Free",T74),IF(OR(Q74="2 day",Q74="2day",Q74="exu"),U74,IF(Q74="pm",U74,IF(OR(Q74="1 day",Q74="1day",Q74="ovu"),V74,IF(Q74="em",W74,0)))))</f>
        <v>0</v>
      </c>
      <c r="S74" s="193">
        <f t="shared" si="6"/>
        <v>0</v>
      </c>
      <c r="T74" s="162">
        <f t="shared" si="5"/>
        <v>0</v>
      </c>
      <c r="U74" s="162">
        <f t="shared" si="3"/>
        <v>18.95</v>
      </c>
      <c r="V74" s="162">
        <f t="shared" si="4"/>
        <v>34.950000000000003</v>
      </c>
      <c r="W74" s="162">
        <f t="shared" si="4"/>
        <v>34.950000000000003</v>
      </c>
    </row>
    <row r="75" spans="1:24" ht="12" customHeight="1" x14ac:dyDescent="0.2">
      <c r="A75" s="101">
        <f t="shared" si="1"/>
        <v>51</v>
      </c>
      <c r="B75" s="184"/>
      <c r="C75" s="184"/>
      <c r="D75" s="184"/>
      <c r="E75" s="184"/>
      <c r="F75" s="185"/>
      <c r="G75" s="184"/>
      <c r="H75" s="184"/>
      <c r="I75" s="196"/>
      <c r="J75" s="218"/>
      <c r="K75" s="197"/>
      <c r="L75" s="184"/>
      <c r="M75" s="190"/>
      <c r="N75" s="174" t="str">
        <f>IF(M75="","",VLOOKUP(M75,'Product Numbers'!$C$8:$E$152,2,FALSE))</f>
        <v/>
      </c>
      <c r="O75" s="191"/>
      <c r="P75" s="192">
        <f>IF(M75="","0",VLOOKUP(M75,'Product Numbers'!$C$8:$E$152,3,FALSE))*O75</f>
        <v>0</v>
      </c>
      <c r="Q75" s="188"/>
      <c r="R75" s="192">
        <f>IF(OR(Q75="grd",Q75="ugr",Q75="pp"),IF(VLOOKUP(M75,'Product Numbers'!$C$8:$G$152,5,FALSE)=1, "Free",T75),IF(OR(Q75="2 day",Q75="2day",Q75="exu"),U75,IF(Q75="pm",U75,IF(OR(Q75="1 day",Q75="1day",Q75="ovu"),V75,IF(Q75="em",W75,0)))))</f>
        <v>0</v>
      </c>
      <c r="S75" s="193">
        <f t="shared" si="6"/>
        <v>0</v>
      </c>
      <c r="T75" s="162">
        <f t="shared" si="5"/>
        <v>0</v>
      </c>
      <c r="U75" s="162">
        <f t="shared" si="3"/>
        <v>18.95</v>
      </c>
      <c r="V75" s="162">
        <f t="shared" si="4"/>
        <v>34.950000000000003</v>
      </c>
      <c r="W75" s="162">
        <f t="shared" si="4"/>
        <v>34.950000000000003</v>
      </c>
    </row>
    <row r="76" spans="1:24" ht="12" customHeight="1" x14ac:dyDescent="0.2">
      <c r="A76" s="101">
        <f t="shared" si="1"/>
        <v>52</v>
      </c>
      <c r="B76" s="184"/>
      <c r="C76" s="184"/>
      <c r="D76" s="184"/>
      <c r="E76" s="184"/>
      <c r="F76" s="185"/>
      <c r="G76" s="184"/>
      <c r="H76" s="184"/>
      <c r="I76" s="196"/>
      <c r="J76" s="218"/>
      <c r="K76" s="197"/>
      <c r="L76" s="184"/>
      <c r="M76" s="189"/>
      <c r="N76" s="174" t="str">
        <f>IF(M76="","",VLOOKUP(M76,'Product Numbers'!$C$8:$E$152,2,FALSE))</f>
        <v/>
      </c>
      <c r="O76" s="191"/>
      <c r="P76" s="192">
        <f>IF(M76="","0",VLOOKUP(M76,'Product Numbers'!$C$8:$E$152,3,FALSE))*O76</f>
        <v>0</v>
      </c>
      <c r="Q76" s="188"/>
      <c r="R76" s="192">
        <f>IF(OR(Q76="grd",Q76="ugr",Q76="pp"),IF(VLOOKUP(M76,'Product Numbers'!$C$8:$G$152,5,FALSE)=1, "Free",T76),IF(OR(Q76="2 day",Q76="2day",Q76="exu"),U76,IF(Q76="pm",U76,IF(OR(Q76="1 day",Q76="1day",Q76="ovu"),V76,IF(Q76="em",W76,0)))))</f>
        <v>0</v>
      </c>
      <c r="S76" s="193">
        <f t="shared" si="6"/>
        <v>0</v>
      </c>
      <c r="T76" s="162">
        <f t="shared" si="5"/>
        <v>0</v>
      </c>
      <c r="U76" s="162">
        <f t="shared" si="3"/>
        <v>18.95</v>
      </c>
      <c r="V76" s="162">
        <f t="shared" si="4"/>
        <v>34.950000000000003</v>
      </c>
      <c r="W76" s="162">
        <f t="shared" si="4"/>
        <v>34.950000000000003</v>
      </c>
      <c r="X76" s="175"/>
    </row>
    <row r="77" spans="1:24" ht="12" customHeight="1" x14ac:dyDescent="0.2">
      <c r="A77" s="101">
        <f t="shared" si="1"/>
        <v>53</v>
      </c>
      <c r="B77" s="184"/>
      <c r="C77" s="184"/>
      <c r="D77" s="184"/>
      <c r="E77" s="184"/>
      <c r="F77" s="185"/>
      <c r="G77" s="184"/>
      <c r="H77" s="184"/>
      <c r="I77" s="196"/>
      <c r="J77" s="218"/>
      <c r="K77" s="197"/>
      <c r="L77" s="184"/>
      <c r="M77" s="190"/>
      <c r="N77" s="174" t="str">
        <f>IF(M77="","",VLOOKUP(M77,'Product Numbers'!$C$8:$E$152,2,FALSE))</f>
        <v/>
      </c>
      <c r="O77" s="191"/>
      <c r="P77" s="192">
        <f>IF(M77="","0",VLOOKUP(M77,'Product Numbers'!$C$8:$E$152,3,FALSE))*O77</f>
        <v>0</v>
      </c>
      <c r="Q77" s="188"/>
      <c r="R77" s="192">
        <f>IF(OR(Q77="grd",Q77="ugr",Q77="pp"),IF(VLOOKUP(M77,'Product Numbers'!$C$8:$G$152,5,FALSE)=1, "Free",T77),IF(OR(Q77="2 day",Q77="2day",Q77="exu"),U77,IF(Q77="pm",U77,IF(OR(Q77="1 day",Q77="1day",Q77="ovu"),V77,IF(Q77="em",W77,0)))))</f>
        <v>0</v>
      </c>
      <c r="S77" s="193">
        <f t="shared" si="6"/>
        <v>0</v>
      </c>
      <c r="T77" s="162">
        <f t="shared" si="5"/>
        <v>0</v>
      </c>
      <c r="U77" s="162">
        <f t="shared" si="3"/>
        <v>18.95</v>
      </c>
      <c r="V77" s="162">
        <f t="shared" si="4"/>
        <v>34.950000000000003</v>
      </c>
      <c r="W77" s="162">
        <f t="shared" si="4"/>
        <v>34.950000000000003</v>
      </c>
    </row>
    <row r="78" spans="1:24" ht="12" customHeight="1" x14ac:dyDescent="0.2">
      <c r="A78" s="101">
        <f t="shared" si="1"/>
        <v>54</v>
      </c>
      <c r="B78" s="184"/>
      <c r="C78" s="184"/>
      <c r="D78" s="184"/>
      <c r="E78" s="184"/>
      <c r="F78" s="185"/>
      <c r="G78" s="184"/>
      <c r="H78" s="184"/>
      <c r="I78" s="196"/>
      <c r="J78" s="218"/>
      <c r="K78" s="186"/>
      <c r="L78" s="184"/>
      <c r="M78" s="189"/>
      <c r="N78" s="174" t="str">
        <f>IF(M78="","",VLOOKUP(M78,'Product Numbers'!$C$8:$E$152,2,FALSE))</f>
        <v/>
      </c>
      <c r="O78" s="191"/>
      <c r="P78" s="192">
        <f>IF(M78="","0",VLOOKUP(M78,'Product Numbers'!$C$8:$E$152,3,FALSE))*O78</f>
        <v>0</v>
      </c>
      <c r="Q78" s="188"/>
      <c r="R78" s="192">
        <f>IF(OR(Q78="grd",Q78="ugr",Q78="pp"),IF(VLOOKUP(M78,'Product Numbers'!$C$8:$G$152,5,FALSE)=1, "Free",T78),IF(OR(Q78="2 day",Q78="2day",Q78="exu"),U78,IF(Q78="pm",U78,IF(OR(Q78="1 day",Q78="1day",Q78="ovu"),V78,IF(Q78="em",W78,0)))))</f>
        <v>0</v>
      </c>
      <c r="S78" s="193">
        <f t="shared" si="6"/>
        <v>0</v>
      </c>
      <c r="T78" s="162">
        <f t="shared" si="5"/>
        <v>0</v>
      </c>
      <c r="U78" s="162">
        <f t="shared" si="3"/>
        <v>18.95</v>
      </c>
      <c r="V78" s="162">
        <f t="shared" si="4"/>
        <v>34.950000000000003</v>
      </c>
      <c r="W78" s="162">
        <f t="shared" si="4"/>
        <v>34.950000000000003</v>
      </c>
    </row>
    <row r="79" spans="1:24" ht="12" customHeight="1" x14ac:dyDescent="0.2">
      <c r="A79" s="101">
        <f t="shared" si="1"/>
        <v>55</v>
      </c>
      <c r="B79" s="184"/>
      <c r="C79" s="184"/>
      <c r="D79" s="184"/>
      <c r="E79" s="184"/>
      <c r="F79" s="185"/>
      <c r="G79" s="184"/>
      <c r="H79" s="184"/>
      <c r="I79" s="196"/>
      <c r="J79" s="218"/>
      <c r="K79" s="186"/>
      <c r="L79" s="184"/>
      <c r="M79" s="190"/>
      <c r="N79" s="174" t="str">
        <f>IF(M79="","",VLOOKUP(M79,'Product Numbers'!$C$8:$E$152,2,FALSE))</f>
        <v/>
      </c>
      <c r="O79" s="191"/>
      <c r="P79" s="192">
        <f>IF(M79="","0",VLOOKUP(M79,'Product Numbers'!$C$8:$E$152,3,FALSE))*O79</f>
        <v>0</v>
      </c>
      <c r="Q79" s="188"/>
      <c r="R79" s="192">
        <f>IF(OR(Q79="grd",Q79="ugr",Q79="pp"),IF(VLOOKUP(M79,'Product Numbers'!$C$8:$G$152,5,FALSE)=1, "Free",T79),IF(OR(Q79="2 day",Q79="2day",Q79="exu"),U79,IF(Q79="pm",U79,IF(OR(Q79="1 day",Q79="1day",Q79="ovu"),V79,IF(Q79="em",W79,0)))))</f>
        <v>0</v>
      </c>
      <c r="S79" s="193">
        <f t="shared" si="6"/>
        <v>0</v>
      </c>
      <c r="T79" s="162">
        <f t="shared" si="5"/>
        <v>0</v>
      </c>
      <c r="U79" s="162">
        <f t="shared" si="3"/>
        <v>18.95</v>
      </c>
      <c r="V79" s="162">
        <f t="shared" si="4"/>
        <v>34.950000000000003</v>
      </c>
      <c r="W79" s="162">
        <f t="shared" si="4"/>
        <v>34.950000000000003</v>
      </c>
    </row>
    <row r="80" spans="1:24" ht="12" customHeight="1" x14ac:dyDescent="0.2">
      <c r="A80" s="101">
        <f t="shared" si="1"/>
        <v>56</v>
      </c>
      <c r="B80" s="184"/>
      <c r="C80" s="184"/>
      <c r="D80" s="184"/>
      <c r="E80" s="184"/>
      <c r="F80" s="185"/>
      <c r="G80" s="184"/>
      <c r="H80" s="184"/>
      <c r="I80" s="196"/>
      <c r="J80" s="218"/>
      <c r="K80" s="186"/>
      <c r="L80" s="184"/>
      <c r="M80" s="189"/>
      <c r="N80" s="174" t="str">
        <f>IF(M80="","",VLOOKUP(M80,'Product Numbers'!$C$8:$E$152,2,FALSE))</f>
        <v/>
      </c>
      <c r="O80" s="191"/>
      <c r="P80" s="192">
        <f>IF(M80="","0",VLOOKUP(M80,'Product Numbers'!$C$8:$E$152,3,FALSE))*O80</f>
        <v>0</v>
      </c>
      <c r="Q80" s="188"/>
      <c r="R80" s="192">
        <f>IF(OR(Q80="grd",Q80="ugr",Q80="pp"),IF(VLOOKUP(M80,'Product Numbers'!$C$8:$G$152,5,FALSE)=1, "Free",T80),IF(OR(Q80="2 day",Q80="2day",Q80="exu"),U80,IF(Q80="pm",U80,IF(OR(Q80="1 day",Q80="1day",Q80="ovu"),V80,IF(Q80="em",W80,0)))))</f>
        <v>0</v>
      </c>
      <c r="S80" s="193">
        <f t="shared" si="6"/>
        <v>0</v>
      </c>
      <c r="T80" s="162">
        <f t="shared" si="5"/>
        <v>0</v>
      </c>
      <c r="U80" s="162">
        <f t="shared" si="3"/>
        <v>18.95</v>
      </c>
      <c r="V80" s="162">
        <f t="shared" si="4"/>
        <v>34.950000000000003</v>
      </c>
      <c r="W80" s="162">
        <f t="shared" si="4"/>
        <v>34.950000000000003</v>
      </c>
    </row>
    <row r="81" spans="1:23" ht="12" customHeight="1" x14ac:dyDescent="0.2">
      <c r="A81" s="101">
        <f t="shared" si="1"/>
        <v>57</v>
      </c>
      <c r="B81" s="184"/>
      <c r="C81" s="184"/>
      <c r="D81" s="184"/>
      <c r="E81" s="184"/>
      <c r="F81" s="185"/>
      <c r="G81" s="184"/>
      <c r="H81" s="184"/>
      <c r="I81" s="196"/>
      <c r="J81" s="218"/>
      <c r="K81" s="186"/>
      <c r="L81" s="184"/>
      <c r="M81" s="190"/>
      <c r="N81" s="174" t="str">
        <f>IF(M81="","",VLOOKUP(M81,'Product Numbers'!$C$8:$E$152,2,FALSE))</f>
        <v/>
      </c>
      <c r="O81" s="191"/>
      <c r="P81" s="192">
        <f>IF(M81="","0",VLOOKUP(M81,'Product Numbers'!$C$8:$E$152,3,FALSE))*O81</f>
        <v>0</v>
      </c>
      <c r="Q81" s="188"/>
      <c r="R81" s="192">
        <f>IF(OR(Q81="grd",Q81="ugr",Q81="pp"),IF(VLOOKUP(M81,'Product Numbers'!$C$8:$G$152,5,FALSE)=1, "Free",T81),IF(OR(Q81="2 day",Q81="2day",Q81="exu"),U81,IF(Q81="pm",U81,IF(OR(Q81="1 day",Q81="1day",Q81="ovu"),V81,IF(Q81="em",W81,0)))))</f>
        <v>0</v>
      </c>
      <c r="S81" s="193">
        <f t="shared" si="6"/>
        <v>0</v>
      </c>
      <c r="T81" s="162">
        <f t="shared" si="5"/>
        <v>0</v>
      </c>
      <c r="U81" s="162">
        <f t="shared" si="3"/>
        <v>18.95</v>
      </c>
      <c r="V81" s="162">
        <f t="shared" si="4"/>
        <v>34.950000000000003</v>
      </c>
      <c r="W81" s="162">
        <f t="shared" si="4"/>
        <v>34.950000000000003</v>
      </c>
    </row>
    <row r="82" spans="1:23" ht="12" customHeight="1" x14ac:dyDescent="0.2">
      <c r="A82" s="101">
        <f t="shared" si="1"/>
        <v>58</v>
      </c>
      <c r="B82" s="184"/>
      <c r="C82" s="184"/>
      <c r="D82" s="184"/>
      <c r="E82" s="184"/>
      <c r="F82" s="185"/>
      <c r="G82" s="184"/>
      <c r="H82" s="184"/>
      <c r="I82" s="196"/>
      <c r="J82" s="218"/>
      <c r="K82" s="186"/>
      <c r="L82" s="184"/>
      <c r="M82" s="190"/>
      <c r="N82" s="174" t="str">
        <f>IF(M82="","",VLOOKUP(M82,'Product Numbers'!$C$8:$E$152,2,FALSE))</f>
        <v/>
      </c>
      <c r="O82" s="191"/>
      <c r="P82" s="192">
        <f>IF(M82="","0",VLOOKUP(M82,'Product Numbers'!$C$8:$E$152,3,FALSE))*O82</f>
        <v>0</v>
      </c>
      <c r="Q82" s="188"/>
      <c r="R82" s="192">
        <f>IF(OR(Q82="grd",Q82="ugr",Q82="pp"),IF(VLOOKUP(M82,'Product Numbers'!$C$8:$G$152,5,FALSE)=1, "Free",T82),IF(OR(Q82="2 day",Q82="2day",Q82="exu"),U82,IF(Q82="pm",U82,IF(OR(Q82="1 day",Q82="1day",Q82="ovu"),V82,IF(Q82="em",W82,0)))))</f>
        <v>0</v>
      </c>
      <c r="S82" s="193">
        <f t="shared" si="6"/>
        <v>0</v>
      </c>
      <c r="T82" s="162">
        <f t="shared" si="5"/>
        <v>0</v>
      </c>
      <c r="U82" s="162">
        <f t="shared" si="3"/>
        <v>18.95</v>
      </c>
      <c r="V82" s="162">
        <f t="shared" si="4"/>
        <v>34.950000000000003</v>
      </c>
      <c r="W82" s="162">
        <f t="shared" si="4"/>
        <v>34.950000000000003</v>
      </c>
    </row>
    <row r="83" spans="1:23" ht="12" customHeight="1" x14ac:dyDescent="0.2">
      <c r="A83" s="101">
        <f t="shared" si="1"/>
        <v>59</v>
      </c>
      <c r="B83" s="184"/>
      <c r="C83" s="184"/>
      <c r="D83" s="184"/>
      <c r="E83" s="184"/>
      <c r="F83" s="185"/>
      <c r="G83" s="184"/>
      <c r="H83" s="184"/>
      <c r="I83" s="196"/>
      <c r="J83" s="218"/>
      <c r="K83" s="197"/>
      <c r="L83" s="184"/>
      <c r="M83" s="189"/>
      <c r="N83" s="174" t="str">
        <f>IF(M83="","",VLOOKUP(M83,'Product Numbers'!$C$8:$E$152,2,FALSE))</f>
        <v/>
      </c>
      <c r="O83" s="191"/>
      <c r="P83" s="192">
        <f>IF(M83="","0",VLOOKUP(M83,'Product Numbers'!$C$8:$E$152,3,FALSE))*O83</f>
        <v>0</v>
      </c>
      <c r="Q83" s="188"/>
      <c r="R83" s="192">
        <f>IF(OR(Q83="grd",Q83="ugr",Q83="pp"),IF(VLOOKUP(M83,'Product Numbers'!$C$8:$G$152,5,FALSE)=1, "Free",T83),IF(OR(Q83="2 day",Q83="2day",Q83="exu"),U83,IF(Q83="pm",U83,IF(OR(Q83="1 day",Q83="1day",Q83="ovu"),V83,IF(Q83="em",W83,0)))))</f>
        <v>0</v>
      </c>
      <c r="S83" s="193">
        <f t="shared" si="6"/>
        <v>0</v>
      </c>
      <c r="T83" s="162">
        <f t="shared" si="5"/>
        <v>0</v>
      </c>
      <c r="U83" s="162">
        <f t="shared" si="3"/>
        <v>18.95</v>
      </c>
      <c r="V83" s="162">
        <f t="shared" si="4"/>
        <v>34.950000000000003</v>
      </c>
      <c r="W83" s="162">
        <f t="shared" si="4"/>
        <v>34.950000000000003</v>
      </c>
    </row>
    <row r="84" spans="1:23" ht="12" customHeight="1" x14ac:dyDescent="0.2">
      <c r="A84" s="101">
        <f t="shared" si="1"/>
        <v>60</v>
      </c>
      <c r="B84" s="184"/>
      <c r="C84" s="184"/>
      <c r="D84" s="184"/>
      <c r="E84" s="184"/>
      <c r="F84" s="185"/>
      <c r="G84" s="184"/>
      <c r="H84" s="184"/>
      <c r="I84" s="196"/>
      <c r="J84" s="218"/>
      <c r="K84" s="197"/>
      <c r="L84" s="184"/>
      <c r="M84" s="190"/>
      <c r="N84" s="174" t="str">
        <f>IF(M84="","",VLOOKUP(M84,'Product Numbers'!$C$8:$E$152,2,FALSE))</f>
        <v/>
      </c>
      <c r="O84" s="191"/>
      <c r="P84" s="192">
        <f>IF(M84="","0",VLOOKUP(M84,'Product Numbers'!$C$8:$E$152,3,FALSE))*O84</f>
        <v>0</v>
      </c>
      <c r="Q84" s="188"/>
      <c r="R84" s="192">
        <f>IF(OR(Q84="grd",Q84="ugr",Q84="pp"),IF(VLOOKUP(M84,'Product Numbers'!$C$8:$G$152,5,FALSE)=1, "Free",T84),IF(OR(Q84="2 day",Q84="2day",Q84="exu"),U84,IF(Q84="pm",U84,IF(OR(Q84="1 day",Q84="1day",Q84="ovu"),V84,IF(Q84="em",W84,0)))))</f>
        <v>0</v>
      </c>
      <c r="S84" s="193">
        <f t="shared" si="6"/>
        <v>0</v>
      </c>
      <c r="T84" s="162">
        <f t="shared" si="5"/>
        <v>0</v>
      </c>
      <c r="U84" s="162">
        <f t="shared" si="3"/>
        <v>18.95</v>
      </c>
      <c r="V84" s="162">
        <f t="shared" si="4"/>
        <v>34.950000000000003</v>
      </c>
      <c r="W84" s="162">
        <f t="shared" si="4"/>
        <v>34.950000000000003</v>
      </c>
    </row>
    <row r="85" spans="1:23" ht="12" customHeight="1" x14ac:dyDescent="0.2">
      <c r="A85" s="101">
        <f t="shared" si="1"/>
        <v>61</v>
      </c>
      <c r="B85" s="184"/>
      <c r="C85" s="184"/>
      <c r="D85" s="184"/>
      <c r="E85" s="184"/>
      <c r="F85" s="185"/>
      <c r="G85" s="184"/>
      <c r="H85" s="184"/>
      <c r="I85" s="196"/>
      <c r="J85" s="218"/>
      <c r="K85" s="186"/>
      <c r="L85" s="184"/>
      <c r="M85" s="189"/>
      <c r="N85" s="174" t="str">
        <f>IF(M85="","",VLOOKUP(M85,'Product Numbers'!$C$8:$E$152,2,FALSE))</f>
        <v/>
      </c>
      <c r="O85" s="191"/>
      <c r="P85" s="192">
        <f>IF(M85="","0",VLOOKUP(M85,'Product Numbers'!$C$8:$E$152,3,FALSE))*O85</f>
        <v>0</v>
      </c>
      <c r="Q85" s="188"/>
      <c r="R85" s="192">
        <f>IF(OR(Q85="grd",Q85="ugr",Q85="pp"),IF(VLOOKUP(M85,'Product Numbers'!$C$8:$G$152,5,FALSE)=1, "Free",T85),IF(OR(Q85="2 day",Q85="2day",Q85="exu"),U85,IF(Q85="pm",U85,IF(OR(Q85="1 day",Q85="1day",Q85="ovu"),V85,IF(Q85="em",W85,0)))))</f>
        <v>0</v>
      </c>
      <c r="S85" s="193">
        <f t="shared" si="6"/>
        <v>0</v>
      </c>
      <c r="T85" s="162">
        <f t="shared" si="5"/>
        <v>0</v>
      </c>
      <c r="U85" s="162">
        <f t="shared" si="3"/>
        <v>18.95</v>
      </c>
      <c r="V85" s="162">
        <f t="shared" si="4"/>
        <v>34.950000000000003</v>
      </c>
      <c r="W85" s="162">
        <f t="shared" si="4"/>
        <v>34.950000000000003</v>
      </c>
    </row>
    <row r="86" spans="1:23" ht="12" customHeight="1" x14ac:dyDescent="0.2">
      <c r="A86" s="101">
        <f t="shared" si="1"/>
        <v>62</v>
      </c>
      <c r="B86" s="184"/>
      <c r="C86" s="184"/>
      <c r="D86" s="184"/>
      <c r="E86" s="184"/>
      <c r="F86" s="185"/>
      <c r="G86" s="184"/>
      <c r="H86" s="184"/>
      <c r="I86" s="196"/>
      <c r="J86" s="218"/>
      <c r="K86" s="197"/>
      <c r="L86" s="184"/>
      <c r="M86" s="190"/>
      <c r="N86" s="174" t="str">
        <f>IF(M86="","",VLOOKUP(M86,'Product Numbers'!$C$8:$E$152,2,FALSE))</f>
        <v/>
      </c>
      <c r="O86" s="191"/>
      <c r="P86" s="192">
        <f>IF(M86="","0",VLOOKUP(M86,'Product Numbers'!$C$8:$E$152,3,FALSE))*O86</f>
        <v>0</v>
      </c>
      <c r="Q86" s="188"/>
      <c r="R86" s="192">
        <f>IF(OR(Q86="grd",Q86="ugr",Q86="pp"),IF(VLOOKUP(M86,'Product Numbers'!$C$8:$G$152,5,FALSE)=1, "Free",T86),IF(OR(Q86="2 day",Q86="2day",Q86="exu"),U86,IF(Q86="pm",U86,IF(OR(Q86="1 day",Q86="1day",Q86="ovu"),V86,IF(Q86="em",W86,0)))))</f>
        <v>0</v>
      </c>
      <c r="S86" s="193">
        <f t="shared" si="6"/>
        <v>0</v>
      </c>
      <c r="T86" s="162">
        <f t="shared" si="5"/>
        <v>0</v>
      </c>
      <c r="U86" s="162">
        <f t="shared" si="3"/>
        <v>18.95</v>
      </c>
      <c r="V86" s="162">
        <f t="shared" si="4"/>
        <v>34.950000000000003</v>
      </c>
      <c r="W86" s="162">
        <f t="shared" si="4"/>
        <v>34.950000000000003</v>
      </c>
    </row>
    <row r="87" spans="1:23" ht="12" customHeight="1" x14ac:dyDescent="0.2">
      <c r="A87" s="101">
        <f t="shared" si="1"/>
        <v>63</v>
      </c>
      <c r="B87" s="184"/>
      <c r="C87" s="184"/>
      <c r="D87" s="184"/>
      <c r="E87" s="184"/>
      <c r="F87" s="185"/>
      <c r="G87" s="184"/>
      <c r="H87" s="184"/>
      <c r="I87" s="196"/>
      <c r="J87" s="218"/>
      <c r="K87" s="197"/>
      <c r="L87" s="184"/>
      <c r="M87" s="189"/>
      <c r="N87" s="174" t="str">
        <f>IF(M87="","",VLOOKUP(M87,'Product Numbers'!$C$8:$E$152,2,FALSE))</f>
        <v/>
      </c>
      <c r="O87" s="191"/>
      <c r="P87" s="192">
        <f>IF(M87="","0",VLOOKUP(M87,'Product Numbers'!$C$8:$E$152,3,FALSE))*O87</f>
        <v>0</v>
      </c>
      <c r="Q87" s="188"/>
      <c r="R87" s="192">
        <f>IF(OR(Q87="grd",Q87="ugr",Q87="pp"),IF(VLOOKUP(M87,'Product Numbers'!$C$8:$G$152,5,FALSE)=1, "Free",T87),IF(OR(Q87="2 day",Q87="2day",Q87="exu"),U87,IF(Q87="pm",U87,IF(OR(Q87="1 day",Q87="1day",Q87="ovu"),V87,IF(Q87="em",W87,0)))))</f>
        <v>0</v>
      </c>
      <c r="S87" s="193">
        <f t="shared" si="6"/>
        <v>0</v>
      </c>
      <c r="T87" s="162">
        <f t="shared" si="5"/>
        <v>0</v>
      </c>
      <c r="U87" s="162">
        <f t="shared" si="3"/>
        <v>18.95</v>
      </c>
      <c r="V87" s="162">
        <f t="shared" si="4"/>
        <v>34.950000000000003</v>
      </c>
      <c r="W87" s="162">
        <f t="shared" si="4"/>
        <v>34.950000000000003</v>
      </c>
    </row>
    <row r="88" spans="1:23" ht="12" customHeight="1" x14ac:dyDescent="0.2">
      <c r="A88" s="101">
        <f t="shared" si="1"/>
        <v>64</v>
      </c>
      <c r="B88" s="184"/>
      <c r="C88" s="184"/>
      <c r="D88" s="184"/>
      <c r="E88" s="184"/>
      <c r="F88" s="185"/>
      <c r="G88" s="184"/>
      <c r="H88" s="184"/>
      <c r="I88" s="196"/>
      <c r="J88" s="218"/>
      <c r="K88" s="186"/>
      <c r="L88" s="184"/>
      <c r="M88" s="190"/>
      <c r="N88" s="174" t="str">
        <f>IF(M88="","",VLOOKUP(M88,'Product Numbers'!$C$8:$E$152,2,FALSE))</f>
        <v/>
      </c>
      <c r="O88" s="191"/>
      <c r="P88" s="192">
        <f>IF(M88="","0",VLOOKUP(M88,'Product Numbers'!$C$8:$E$152,3,FALSE))*O88</f>
        <v>0</v>
      </c>
      <c r="Q88" s="188"/>
      <c r="R88" s="192">
        <f>IF(OR(Q88="grd",Q88="ugr",Q88="pp"),IF(VLOOKUP(M88,'Product Numbers'!$C$8:$G$152,5,FALSE)=1, "Free",T88),IF(OR(Q88="2 day",Q88="2day",Q88="exu"),U88,IF(Q88="pm",U88,IF(OR(Q88="1 day",Q88="1day",Q88="ovu"),V88,IF(Q88="em",W88,0)))))</f>
        <v>0</v>
      </c>
      <c r="S88" s="193">
        <f t="shared" si="6"/>
        <v>0</v>
      </c>
      <c r="T88" s="162">
        <f t="shared" si="5"/>
        <v>0</v>
      </c>
      <c r="U88" s="162">
        <f t="shared" si="3"/>
        <v>18.95</v>
      </c>
      <c r="V88" s="162">
        <f t="shared" si="4"/>
        <v>34.950000000000003</v>
      </c>
      <c r="W88" s="162">
        <f t="shared" si="4"/>
        <v>34.950000000000003</v>
      </c>
    </row>
    <row r="89" spans="1:23" ht="12" customHeight="1" x14ac:dyDescent="0.2">
      <c r="A89" s="101">
        <f t="shared" si="1"/>
        <v>65</v>
      </c>
      <c r="B89" s="184"/>
      <c r="C89" s="184"/>
      <c r="D89" s="184"/>
      <c r="E89" s="184"/>
      <c r="F89" s="185"/>
      <c r="G89" s="184"/>
      <c r="H89" s="184"/>
      <c r="I89" s="196"/>
      <c r="J89" s="218"/>
      <c r="K89" s="197"/>
      <c r="L89" s="184"/>
      <c r="M89" s="189"/>
      <c r="N89" s="174" t="str">
        <f>IF(M89="","",VLOOKUP(M89,'Product Numbers'!$C$8:$E$152,2,FALSE))</f>
        <v/>
      </c>
      <c r="O89" s="191"/>
      <c r="P89" s="192">
        <f>IF(M89="","0",VLOOKUP(M89,'Product Numbers'!$C$8:$E$152,3,FALSE))*O89</f>
        <v>0</v>
      </c>
      <c r="Q89" s="188"/>
      <c r="R89" s="192">
        <f>IF(OR(Q89="grd",Q89="ugr",Q89="pp"),IF(VLOOKUP(M89,'Product Numbers'!$C$8:$G$152,5,FALSE)=1, "Free",T89),IF(OR(Q89="2 day",Q89="2day",Q89="exu"),U89,IF(Q89="pm",U89,IF(OR(Q89="1 day",Q89="1day",Q89="ovu"),V89,IF(Q89="em",W89,0)))))</f>
        <v>0</v>
      </c>
      <c r="S89" s="193">
        <f t="shared" si="6"/>
        <v>0</v>
      </c>
      <c r="T89" s="162">
        <f t="shared" si="5"/>
        <v>0</v>
      </c>
      <c r="U89" s="162">
        <f t="shared" si="3"/>
        <v>18.95</v>
      </c>
      <c r="V89" s="162">
        <f t="shared" si="4"/>
        <v>34.950000000000003</v>
      </c>
      <c r="W89" s="162">
        <f t="shared" si="4"/>
        <v>34.950000000000003</v>
      </c>
    </row>
    <row r="90" spans="1:23" ht="12" customHeight="1" x14ac:dyDescent="0.2">
      <c r="A90" s="101">
        <f t="shared" ref="A90:A99" si="7">ROW()-ROW($A$24)</f>
        <v>66</v>
      </c>
      <c r="B90" s="184"/>
      <c r="C90" s="184"/>
      <c r="D90" s="184"/>
      <c r="E90" s="184"/>
      <c r="F90" s="185"/>
      <c r="G90" s="184"/>
      <c r="H90" s="184"/>
      <c r="I90" s="196"/>
      <c r="J90" s="218"/>
      <c r="K90" s="197"/>
      <c r="L90" s="184"/>
      <c r="M90" s="190"/>
      <c r="N90" s="174" t="str">
        <f>IF(M90="","",VLOOKUP(M90,'Product Numbers'!$C$8:$E$152,2,FALSE))</f>
        <v/>
      </c>
      <c r="O90" s="191"/>
      <c r="P90" s="192">
        <f>IF(M90="","0",VLOOKUP(M90,'Product Numbers'!$C$8:$E$152,3,FALSE))*O90</f>
        <v>0</v>
      </c>
      <c r="Q90" s="188"/>
      <c r="R90" s="192">
        <f>IF(OR(Q90="grd",Q90="ugr",Q90="pp"),IF(VLOOKUP(M90,'Product Numbers'!$C$8:$G$152,5,FALSE)=1, "Free",T90),IF(OR(Q90="2 day",Q90="2day",Q90="exu"),U90,IF(Q90="pm",U90,IF(OR(Q90="1 day",Q90="1day",Q90="ovu"),V90,IF(Q90="em",W90,0)))))</f>
        <v>0</v>
      </c>
      <c r="S90" s="193">
        <f t="shared" ref="S90:S99" si="8">IF(M90&lt;&gt;"",IF(O90&lt;&gt;"",IF(OR(R90="Quote",R90="Free"),P90,P90+R90),"Missing QTY"),0)</f>
        <v>0</v>
      </c>
      <c r="T90" s="162">
        <f t="shared" si="5"/>
        <v>0</v>
      </c>
      <c r="U90" s="162">
        <f t="shared" ref="U90:U91" si="9">IF(($P90)&lt;=74.99,18.95,IF(($P90)&lt;=249.99,21.95,24.95))</f>
        <v>18.95</v>
      </c>
      <c r="V90" s="162">
        <f t="shared" ref="V90:W99" si="10">IF(($P90)&lt;=74.99,34.95,IF(($P90)&lt;=249.99,49.95,64.95))</f>
        <v>34.950000000000003</v>
      </c>
      <c r="W90" s="162">
        <f t="shared" si="10"/>
        <v>34.950000000000003</v>
      </c>
    </row>
    <row r="91" spans="1:23" ht="12" customHeight="1" x14ac:dyDescent="0.2">
      <c r="A91" s="101">
        <f t="shared" si="7"/>
        <v>67</v>
      </c>
      <c r="B91" s="184"/>
      <c r="C91" s="184"/>
      <c r="D91" s="184"/>
      <c r="E91" s="184"/>
      <c r="F91" s="185"/>
      <c r="G91" s="184"/>
      <c r="H91" s="184"/>
      <c r="I91" s="196"/>
      <c r="J91" s="218"/>
      <c r="K91" s="186"/>
      <c r="L91" s="184"/>
      <c r="M91" s="189"/>
      <c r="N91" s="174" t="str">
        <f>IF(M91="","",VLOOKUP(M91,'Product Numbers'!$C$8:$E$152,2,FALSE))</f>
        <v/>
      </c>
      <c r="O91" s="191"/>
      <c r="P91" s="192">
        <f>IF(M91="","0",VLOOKUP(M91,'Product Numbers'!$C$8:$E$152,3,FALSE))*O91</f>
        <v>0</v>
      </c>
      <c r="Q91" s="188"/>
      <c r="R91" s="192">
        <f>IF(OR(Q91="grd",Q91="ugr",Q91="pp"),IF(VLOOKUP(M91,'Product Numbers'!$C$8:$G$152,5,FALSE)=1, "Free",T91),IF(OR(Q91="2 day",Q91="2day",Q91="exu"),U91,IF(Q91="pm",U91,IF(OR(Q91="1 day",Q91="1day",Q91="ovu"),V91,IF(Q91="em",W91,0)))))</f>
        <v>0</v>
      </c>
      <c r="S91" s="193">
        <f t="shared" si="8"/>
        <v>0</v>
      </c>
      <c r="T91" s="162">
        <f t="shared" si="5"/>
        <v>0</v>
      </c>
      <c r="U91" s="162">
        <f t="shared" si="9"/>
        <v>18.95</v>
      </c>
      <c r="V91" s="162">
        <f t="shared" si="10"/>
        <v>34.950000000000003</v>
      </c>
      <c r="W91" s="162">
        <f t="shared" si="10"/>
        <v>34.950000000000003</v>
      </c>
    </row>
    <row r="92" spans="1:23" ht="12" customHeight="1" x14ac:dyDescent="0.2">
      <c r="A92" s="101">
        <f t="shared" si="7"/>
        <v>68</v>
      </c>
      <c r="B92" s="184"/>
      <c r="C92" s="184"/>
      <c r="D92" s="184"/>
      <c r="E92" s="184"/>
      <c r="F92" s="185"/>
      <c r="G92" s="184"/>
      <c r="H92" s="184"/>
      <c r="I92" s="196"/>
      <c r="J92" s="218"/>
      <c r="K92" s="186"/>
      <c r="L92" s="184"/>
      <c r="M92" s="190"/>
      <c r="N92" s="174" t="str">
        <f>IF(M92="","",VLOOKUP(M92,'Product Numbers'!$C$8:$E$152,2,FALSE))</f>
        <v/>
      </c>
      <c r="O92" s="191"/>
      <c r="P92" s="192">
        <f>IF(M92="","0",VLOOKUP(M92,'Product Numbers'!$C$8:$E$152,3,FALSE))*O92</f>
        <v>0</v>
      </c>
      <c r="Q92" s="188"/>
      <c r="R92" s="192">
        <f>IF(OR(Q92="grd",Q92="ugr",Q92="pp"),IF(VLOOKUP(M92,'Product Numbers'!$C$8:$G$152,5,FALSE)=1, "Free",T92),IF(OR(Q92="2 day",Q92="2day",Q92="exu"),U92,IF(Q92="pm",U92,IF(OR(Q92="1 day",Q92="1day",Q92="ovu"),V92,IF(Q92="em",W92,0)))))</f>
        <v>0</v>
      </c>
      <c r="S92" s="193">
        <f t="shared" si="8"/>
        <v>0</v>
      </c>
      <c r="T92" s="162">
        <f t="shared" si="5"/>
        <v>0</v>
      </c>
      <c r="V92" s="162">
        <f t="shared" si="10"/>
        <v>34.950000000000003</v>
      </c>
      <c r="W92" s="162">
        <f t="shared" si="10"/>
        <v>34.950000000000003</v>
      </c>
    </row>
    <row r="93" spans="1:23" ht="12" customHeight="1" x14ac:dyDescent="0.2">
      <c r="A93" s="101">
        <f t="shared" si="7"/>
        <v>69</v>
      </c>
      <c r="B93" s="184"/>
      <c r="C93" s="184"/>
      <c r="D93" s="184"/>
      <c r="E93" s="184"/>
      <c r="F93" s="185"/>
      <c r="G93" s="184"/>
      <c r="H93" s="184"/>
      <c r="I93" s="196"/>
      <c r="J93" s="218"/>
      <c r="K93" s="186"/>
      <c r="L93" s="184"/>
      <c r="M93" s="190"/>
      <c r="N93" s="174" t="str">
        <f>IF(M93="","",VLOOKUP(M93,'Product Numbers'!$C$8:$E$152,2,FALSE))</f>
        <v/>
      </c>
      <c r="O93" s="191"/>
      <c r="P93" s="192">
        <f>IF(M93="","0",VLOOKUP(M93,'Product Numbers'!$C$8:$E$152,3,FALSE))*O93</f>
        <v>0</v>
      </c>
      <c r="Q93" s="188"/>
      <c r="R93" s="192">
        <f>IF(OR(Q93="grd",Q93="ugr",Q93="pp"),IF(VLOOKUP(M93,'Product Numbers'!$C$8:$G$152,5,FALSE)=1, "Free",T93),IF(OR(Q93="2 day",Q93="2day",Q93="exu"),U93,IF(Q93="pm",U93,IF(OR(Q93="1 day",Q93="1day",Q93="ovu"),V93,IF(Q93="em",W93,0)))))</f>
        <v>0</v>
      </c>
      <c r="S93" s="193">
        <f t="shared" si="8"/>
        <v>0</v>
      </c>
      <c r="T93" s="162">
        <f t="shared" ref="T93:T99" si="11">IF(($O93*$P93)&gt;=0.01,12.95,)</f>
        <v>0</v>
      </c>
      <c r="V93" s="162">
        <f t="shared" si="10"/>
        <v>34.950000000000003</v>
      </c>
      <c r="W93" s="162">
        <f t="shared" si="10"/>
        <v>34.950000000000003</v>
      </c>
    </row>
    <row r="94" spans="1:23" ht="12" customHeight="1" x14ac:dyDescent="0.2">
      <c r="A94" s="101">
        <f t="shared" si="7"/>
        <v>70</v>
      </c>
      <c r="B94" s="184"/>
      <c r="C94" s="184"/>
      <c r="D94" s="184"/>
      <c r="E94" s="184"/>
      <c r="F94" s="185"/>
      <c r="G94" s="184"/>
      <c r="H94" s="184"/>
      <c r="I94" s="196"/>
      <c r="J94" s="218"/>
      <c r="K94" s="186"/>
      <c r="L94" s="184"/>
      <c r="M94" s="190"/>
      <c r="N94" s="174" t="str">
        <f>IF(M94="","",VLOOKUP(M94,'Product Numbers'!$C$8:$E$152,2,FALSE))</f>
        <v/>
      </c>
      <c r="O94" s="191"/>
      <c r="P94" s="192">
        <f>IF(M94="","0",VLOOKUP(M94,'Product Numbers'!$C$8:$E$152,3,FALSE))*O94</f>
        <v>0</v>
      </c>
      <c r="Q94" s="188"/>
      <c r="R94" s="192">
        <f>IF(OR(Q94="grd",Q94="ugr",Q94="pp"),IF(VLOOKUP(M94,'Product Numbers'!$C$8:$G$152,5,FALSE)=1, "Free",T94),IF(OR(Q94="2 day",Q94="2day",Q94="exu"),U94,IF(Q94="pm",U94,IF(OR(Q94="1 day",Q94="1day",Q94="ovu"),V94,IF(Q94="em",W94,0)))))</f>
        <v>0</v>
      </c>
      <c r="S94" s="193">
        <f t="shared" si="8"/>
        <v>0</v>
      </c>
      <c r="T94" s="162">
        <f t="shared" si="11"/>
        <v>0</v>
      </c>
      <c r="V94" s="162">
        <f t="shared" si="10"/>
        <v>34.950000000000003</v>
      </c>
      <c r="W94" s="162">
        <f t="shared" si="10"/>
        <v>34.950000000000003</v>
      </c>
    </row>
    <row r="95" spans="1:23" ht="12" customHeight="1" x14ac:dyDescent="0.2">
      <c r="A95" s="101">
        <f t="shared" si="7"/>
        <v>71</v>
      </c>
      <c r="B95" s="184"/>
      <c r="C95" s="184"/>
      <c r="D95" s="184"/>
      <c r="E95" s="184"/>
      <c r="F95" s="185"/>
      <c r="G95" s="184"/>
      <c r="H95" s="184"/>
      <c r="I95" s="196"/>
      <c r="J95" s="218"/>
      <c r="K95" s="186"/>
      <c r="L95" s="184"/>
      <c r="M95" s="190"/>
      <c r="N95" s="174" t="str">
        <f>IF(M95="","",VLOOKUP(M95,'Product Numbers'!$C$8:$E$152,2,FALSE))</f>
        <v/>
      </c>
      <c r="O95" s="191"/>
      <c r="P95" s="192">
        <f>IF(M95="","0",VLOOKUP(M95,'Product Numbers'!$C$8:$E$152,3,FALSE))*O95</f>
        <v>0</v>
      </c>
      <c r="Q95" s="188"/>
      <c r="R95" s="192">
        <f>IF(OR(Q95="grd",Q95="ugr",Q95="pp"),IF(VLOOKUP(M95,'Product Numbers'!$C$8:$G$152,5,FALSE)=1, "Free",T95),IF(OR(Q95="2 day",Q95="2day",Q95="exu"),U95,IF(Q95="pm",U95,IF(OR(Q95="1 day",Q95="1day",Q95="ovu"),V95,IF(Q95="em",W95,0)))))</f>
        <v>0</v>
      </c>
      <c r="S95" s="193">
        <f t="shared" si="8"/>
        <v>0</v>
      </c>
      <c r="T95" s="162">
        <f t="shared" si="11"/>
        <v>0</v>
      </c>
      <c r="V95" s="162">
        <f t="shared" si="10"/>
        <v>34.950000000000003</v>
      </c>
      <c r="W95" s="162">
        <f t="shared" si="10"/>
        <v>34.950000000000003</v>
      </c>
    </row>
    <row r="96" spans="1:23" ht="12" customHeight="1" x14ac:dyDescent="0.2">
      <c r="A96" s="101">
        <f t="shared" si="7"/>
        <v>72</v>
      </c>
      <c r="B96" s="184"/>
      <c r="C96" s="184"/>
      <c r="D96" s="184"/>
      <c r="E96" s="184"/>
      <c r="F96" s="185"/>
      <c r="G96" s="184"/>
      <c r="H96" s="184"/>
      <c r="I96" s="196"/>
      <c r="J96" s="218"/>
      <c r="K96" s="186"/>
      <c r="L96" s="184"/>
      <c r="M96" s="190"/>
      <c r="N96" s="174" t="str">
        <f>IF(M96="","",VLOOKUP(M96,'Product Numbers'!$C$8:$E$152,2,FALSE))</f>
        <v/>
      </c>
      <c r="O96" s="191"/>
      <c r="P96" s="192">
        <f>IF(M96="","0",VLOOKUP(M96,'Product Numbers'!$C$8:$E$152,3,FALSE))*O96</f>
        <v>0</v>
      </c>
      <c r="Q96" s="188"/>
      <c r="R96" s="192">
        <f>IF(OR(Q96="grd",Q96="ugr",Q96="pp"),IF(VLOOKUP(M96,'Product Numbers'!$C$8:$G$152,5,FALSE)=1, "Free",T96),IF(OR(Q96="2 day",Q96="2day",Q96="exu"),U96,IF(Q96="pm",U96,IF(OR(Q96="1 day",Q96="1day",Q96="ovu"),V96,IF(Q96="em",W96,0)))))</f>
        <v>0</v>
      </c>
      <c r="S96" s="193">
        <f t="shared" si="8"/>
        <v>0</v>
      </c>
      <c r="T96" s="162">
        <f t="shared" si="11"/>
        <v>0</v>
      </c>
      <c r="V96" s="162">
        <f t="shared" si="10"/>
        <v>34.950000000000003</v>
      </c>
      <c r="W96" s="162">
        <f t="shared" si="10"/>
        <v>34.950000000000003</v>
      </c>
    </row>
    <row r="97" spans="1:23" ht="12" customHeight="1" x14ac:dyDescent="0.2">
      <c r="A97" s="101">
        <f t="shared" si="7"/>
        <v>73</v>
      </c>
      <c r="B97" s="184"/>
      <c r="C97" s="184"/>
      <c r="D97" s="184"/>
      <c r="E97" s="184"/>
      <c r="F97" s="185"/>
      <c r="G97" s="184"/>
      <c r="H97" s="184"/>
      <c r="I97" s="196"/>
      <c r="J97" s="218"/>
      <c r="K97" s="186"/>
      <c r="L97" s="184"/>
      <c r="M97" s="190"/>
      <c r="N97" s="174" t="str">
        <f>IF(M97="","",VLOOKUP(M97,'Product Numbers'!$C$8:$E$152,2,FALSE))</f>
        <v/>
      </c>
      <c r="O97" s="191"/>
      <c r="P97" s="192">
        <f>IF(M97="","0",VLOOKUP(M97,'Product Numbers'!$C$8:$E$152,3,FALSE))*O97</f>
        <v>0</v>
      </c>
      <c r="Q97" s="188"/>
      <c r="R97" s="192">
        <f>IF(OR(Q97="grd",Q97="ugr",Q97="pp"),IF(VLOOKUP(M97,'Product Numbers'!$C$8:$G$152,5,FALSE)=1, "Free",T97),IF(OR(Q97="2 day",Q97="2day",Q97="exu"),U97,IF(Q97="pm",U97,IF(OR(Q97="1 day",Q97="1day",Q97="ovu"),V97,IF(Q97="em",W97,0)))))</f>
        <v>0</v>
      </c>
      <c r="S97" s="193">
        <f t="shared" si="8"/>
        <v>0</v>
      </c>
      <c r="T97" s="162">
        <f t="shared" si="11"/>
        <v>0</v>
      </c>
      <c r="V97" s="162">
        <f t="shared" si="10"/>
        <v>34.950000000000003</v>
      </c>
      <c r="W97" s="162">
        <f t="shared" si="10"/>
        <v>34.950000000000003</v>
      </c>
    </row>
    <row r="98" spans="1:23" ht="12" customHeight="1" x14ac:dyDescent="0.2">
      <c r="A98" s="101">
        <f t="shared" si="7"/>
        <v>74</v>
      </c>
      <c r="B98" s="184"/>
      <c r="C98" s="184"/>
      <c r="D98" s="184"/>
      <c r="E98" s="184"/>
      <c r="F98" s="185"/>
      <c r="G98" s="184"/>
      <c r="H98" s="184"/>
      <c r="I98" s="196"/>
      <c r="J98" s="218"/>
      <c r="K98" s="186"/>
      <c r="L98" s="184"/>
      <c r="M98" s="190"/>
      <c r="N98" s="174" t="str">
        <f>IF(M98="","",VLOOKUP(M98,'Product Numbers'!$C$8:$E$152,2,FALSE))</f>
        <v/>
      </c>
      <c r="O98" s="191"/>
      <c r="P98" s="192">
        <f>IF(M98="","0",VLOOKUP(M98,'Product Numbers'!$C$8:$E$152,3,FALSE))*O98</f>
        <v>0</v>
      </c>
      <c r="Q98" s="188"/>
      <c r="R98" s="192">
        <f>IF(OR(Q98="grd",Q98="ugr",Q98="pp"),IF(VLOOKUP(M98,'Product Numbers'!$C$8:$G$152,5,FALSE)=1, "Free",T98),IF(OR(Q98="2 day",Q98="2day",Q98="exu"),U98,IF(Q98="pm",U98,IF(OR(Q98="1 day",Q98="1day",Q98="ovu"),V98,IF(Q98="em",W98,0)))))</f>
        <v>0</v>
      </c>
      <c r="S98" s="193">
        <f t="shared" si="8"/>
        <v>0</v>
      </c>
      <c r="T98" s="162">
        <f t="shared" si="11"/>
        <v>0</v>
      </c>
      <c r="V98" s="162">
        <f t="shared" si="10"/>
        <v>34.950000000000003</v>
      </c>
      <c r="W98" s="162">
        <f t="shared" si="10"/>
        <v>34.950000000000003</v>
      </c>
    </row>
    <row r="99" spans="1:23" ht="12" customHeight="1" x14ac:dyDescent="0.2">
      <c r="A99" s="101">
        <f t="shared" si="7"/>
        <v>75</v>
      </c>
      <c r="B99" s="184"/>
      <c r="C99" s="184"/>
      <c r="D99" s="184"/>
      <c r="E99" s="184"/>
      <c r="F99" s="185"/>
      <c r="G99" s="184"/>
      <c r="H99" s="184"/>
      <c r="I99" s="196"/>
      <c r="J99" s="218"/>
      <c r="K99" s="186"/>
      <c r="L99" s="184"/>
      <c r="M99" s="190"/>
      <c r="N99" s="174" t="str">
        <f>IF(M99="","",VLOOKUP(M99,'Product Numbers'!$C$8:$E$152,2,FALSE))</f>
        <v/>
      </c>
      <c r="O99" s="191"/>
      <c r="P99" s="192">
        <f>IF(M99="","0",VLOOKUP(M99,'Product Numbers'!$C$8:$E$152,3,FALSE))*O99</f>
        <v>0</v>
      </c>
      <c r="Q99" s="188"/>
      <c r="R99" s="192">
        <f>IF(OR(Q99="grd",Q99="ugr",Q99="pp"),IF(VLOOKUP(M99,'Product Numbers'!$C$8:$G$152,5,FALSE)=1, "Free",T99),IF(OR(Q99="2 day",Q99="2day",Q99="exu"),U99,IF(Q99="pm",U99,IF(OR(Q99="1 day",Q99="1day",Q99="ovu"),V99,IF(Q99="em",W99,0)))))</f>
        <v>0</v>
      </c>
      <c r="S99" s="193">
        <f t="shared" si="8"/>
        <v>0</v>
      </c>
      <c r="T99" s="162">
        <f t="shared" si="11"/>
        <v>0</v>
      </c>
      <c r="V99" s="162">
        <f t="shared" si="10"/>
        <v>34.950000000000003</v>
      </c>
      <c r="W99" s="162">
        <f t="shared" si="10"/>
        <v>34.950000000000003</v>
      </c>
    </row>
    <row r="100" spans="1:23" x14ac:dyDescent="0.2">
      <c r="A100" s="227"/>
      <c r="B100" s="228"/>
      <c r="C100" s="228"/>
      <c r="D100" s="228"/>
      <c r="E100" s="228"/>
      <c r="F100" s="229"/>
      <c r="G100" s="228"/>
      <c r="H100" s="228"/>
      <c r="I100" s="230"/>
      <c r="J100" s="231"/>
      <c r="K100" s="232"/>
      <c r="L100" s="233"/>
      <c r="M100" s="234"/>
      <c r="N100" s="235"/>
      <c r="O100" s="236"/>
      <c r="P100" s="237"/>
      <c r="Q100" s="199"/>
      <c r="R100" s="237"/>
      <c r="S100" s="238"/>
      <c r="W100" s="162"/>
    </row>
    <row r="101" spans="1:23" s="107" customFormat="1" x14ac:dyDescent="0.2">
      <c r="A101" s="106" t="s">
        <v>22</v>
      </c>
      <c r="B101" s="217"/>
      <c r="C101" s="199"/>
      <c r="D101" s="199"/>
      <c r="E101" s="199"/>
      <c r="F101" s="100"/>
      <c r="G101" s="199"/>
      <c r="H101" s="199"/>
      <c r="I101" s="200"/>
      <c r="K101" s="201"/>
      <c r="L101" s="102"/>
      <c r="M101" s="216"/>
      <c r="N101" s="108"/>
      <c r="O101" s="109"/>
      <c r="P101" s="110"/>
      <c r="R101" s="111"/>
      <c r="S101" s="105"/>
      <c r="T101" s="163"/>
      <c r="U101" s="163"/>
      <c r="V101" s="163"/>
    </row>
    <row r="102" spans="1:23" ht="12.75" thickBot="1" x14ac:dyDescent="0.25">
      <c r="A102" s="112"/>
      <c r="B102" s="212"/>
      <c r="C102" s="212"/>
      <c r="D102" s="212"/>
      <c r="E102" s="212"/>
      <c r="F102" s="113"/>
      <c r="G102" s="212"/>
      <c r="H102" s="212"/>
      <c r="I102" s="213"/>
      <c r="J102" s="214"/>
      <c r="K102" s="215"/>
      <c r="L102" s="114"/>
      <c r="M102" s="115"/>
      <c r="N102" s="114"/>
      <c r="O102" s="116"/>
      <c r="P102" s="117"/>
      <c r="Q102" s="113"/>
      <c r="R102" s="118"/>
      <c r="S102" s="119"/>
    </row>
    <row r="103" spans="1:23" s="49" customFormat="1" ht="21" customHeight="1" x14ac:dyDescent="0.2">
      <c r="A103" s="203" t="s">
        <v>63</v>
      </c>
      <c r="B103" s="204"/>
      <c r="C103" s="204"/>
      <c r="D103" s="205"/>
      <c r="E103" s="206"/>
      <c r="F103" s="207"/>
      <c r="G103" s="206"/>
      <c r="H103" s="206"/>
      <c r="I103" s="208"/>
      <c r="J103" s="209"/>
      <c r="K103" s="210"/>
      <c r="L103" s="203"/>
      <c r="M103" s="211"/>
      <c r="N103" s="258" t="s">
        <v>68</v>
      </c>
      <c r="O103" s="258"/>
      <c r="P103" s="120">
        <f>SUM(P25:P99)</f>
        <v>0</v>
      </c>
      <c r="Q103" s="121" t="s">
        <v>56</v>
      </c>
      <c r="R103" s="122">
        <f>SUM(R25:R99)</f>
        <v>0</v>
      </c>
      <c r="S103" s="122">
        <f>SUM(S25:S99)</f>
        <v>0</v>
      </c>
      <c r="T103" s="157"/>
      <c r="U103" s="157"/>
      <c r="V103" s="157"/>
    </row>
    <row r="104" spans="1:23" s="49" customFormat="1" ht="21" customHeight="1" x14ac:dyDescent="0.2">
      <c r="A104" s="123"/>
      <c r="B104" s="199"/>
      <c r="C104" s="199"/>
      <c r="D104" s="199"/>
      <c r="E104" s="199"/>
      <c r="F104" s="100"/>
      <c r="G104" s="199"/>
      <c r="H104" s="199"/>
      <c r="I104" s="200"/>
      <c r="K104" s="201"/>
      <c r="L104" s="102"/>
      <c r="M104" s="125"/>
      <c r="N104" s="124"/>
      <c r="O104" s="126"/>
      <c r="P104" s="127"/>
      <c r="R104" s="128"/>
      <c r="S104" s="129">
        <f>IF((P103&gt;=5000),0.2,IF((P103&gt;=2500),0.15,IF((P103&gt;=1000),0.1,IF((P103&gt;=500),0.05,0))))</f>
        <v>0</v>
      </c>
      <c r="T104" s="157"/>
      <c r="U104" s="157"/>
      <c r="V104" s="157"/>
    </row>
    <row r="105" spans="1:23" ht="25.5" customHeight="1" x14ac:dyDescent="0.2">
      <c r="A105" s="130"/>
      <c r="B105" s="199"/>
      <c r="C105" s="199"/>
      <c r="D105" s="199"/>
      <c r="E105" s="199"/>
      <c r="G105" s="199"/>
      <c r="H105" s="199"/>
      <c r="I105" s="200"/>
      <c r="K105" s="202"/>
      <c r="L105" s="102"/>
      <c r="M105" s="103"/>
      <c r="N105" s="133"/>
      <c r="O105" s="104"/>
      <c r="P105" s="133"/>
      <c r="Q105" s="256" t="s">
        <v>57</v>
      </c>
      <c r="R105" s="259"/>
      <c r="S105" s="134">
        <f>S104</f>
        <v>0</v>
      </c>
    </row>
    <row r="106" spans="1:23" ht="24" customHeight="1" thickBot="1" x14ac:dyDescent="0.25">
      <c r="A106" s="130"/>
      <c r="B106" s="199"/>
      <c r="C106" s="199"/>
      <c r="D106" s="199"/>
      <c r="E106" s="199"/>
      <c r="G106" s="199"/>
      <c r="H106" s="199"/>
      <c r="I106" s="200"/>
      <c r="K106" s="201"/>
      <c r="L106" s="102"/>
      <c r="M106" s="103"/>
      <c r="N106" s="133"/>
      <c r="O106" s="104"/>
      <c r="P106" s="133"/>
      <c r="Q106" s="256" t="s">
        <v>54</v>
      </c>
      <c r="R106" s="259"/>
      <c r="S106" s="135">
        <f>-PRODUCT(S105,P103)</f>
        <v>0</v>
      </c>
    </row>
    <row r="107" spans="1:23" ht="24" customHeight="1" thickBot="1" x14ac:dyDescent="0.25">
      <c r="A107" s="130"/>
      <c r="B107" s="199"/>
      <c r="C107" s="199"/>
      <c r="D107" s="199"/>
      <c r="E107" s="199"/>
      <c r="G107" s="199"/>
      <c r="H107" s="199"/>
      <c r="I107" s="200"/>
      <c r="K107" s="201"/>
      <c r="L107" s="102"/>
      <c r="M107" s="103"/>
      <c r="O107" s="104"/>
      <c r="Q107" s="256" t="s">
        <v>55</v>
      </c>
      <c r="R107" s="257"/>
      <c r="S107" s="137">
        <f>S103+S106</f>
        <v>0</v>
      </c>
    </row>
    <row r="108" spans="1:23" x14ac:dyDescent="0.2">
      <c r="B108" s="199"/>
      <c r="C108" s="199"/>
      <c r="D108" s="199"/>
      <c r="E108" s="199"/>
      <c r="G108" s="199"/>
      <c r="H108" s="199"/>
      <c r="I108" s="200"/>
      <c r="K108" s="201"/>
      <c r="L108" s="102"/>
    </row>
    <row r="109" spans="1:23" x14ac:dyDescent="0.2">
      <c r="B109" s="199"/>
      <c r="C109" s="199"/>
      <c r="D109" s="199"/>
      <c r="E109" s="199"/>
      <c r="G109" s="199"/>
      <c r="H109" s="199"/>
      <c r="I109" s="200"/>
      <c r="K109" s="201"/>
      <c r="L109" s="102"/>
    </row>
    <row r="110" spans="1:23" x14ac:dyDescent="0.2">
      <c r="B110" s="166"/>
      <c r="C110" s="166"/>
      <c r="D110" s="102"/>
      <c r="E110" s="102"/>
      <c r="F110" s="102"/>
      <c r="G110" s="102"/>
      <c r="H110" s="102"/>
      <c r="I110" s="167"/>
      <c r="J110" s="168"/>
      <c r="K110" s="169"/>
      <c r="L110" s="102"/>
    </row>
    <row r="111" spans="1:23" x14ac:dyDescent="0.2">
      <c r="B111" s="166"/>
      <c r="C111" s="166"/>
      <c r="D111" s="102"/>
      <c r="E111" s="102"/>
      <c r="F111" s="102"/>
      <c r="G111" s="102"/>
      <c r="H111" s="102"/>
      <c r="I111" s="167"/>
      <c r="J111" s="168"/>
      <c r="K111" s="169"/>
      <c r="L111" s="102"/>
    </row>
    <row r="112" spans="1:23" x14ac:dyDescent="0.2">
      <c r="B112" s="166"/>
      <c r="C112" s="166"/>
      <c r="D112" s="102"/>
      <c r="E112" s="102"/>
      <c r="F112" s="102"/>
      <c r="G112" s="102"/>
      <c r="H112" s="102"/>
      <c r="I112" s="167"/>
      <c r="J112" s="168"/>
      <c r="K112" s="169"/>
      <c r="L112" s="102"/>
    </row>
    <row r="113" spans="2:12" x14ac:dyDescent="0.2">
      <c r="B113" s="166"/>
      <c r="C113" s="166"/>
      <c r="D113" s="102"/>
      <c r="E113" s="102"/>
      <c r="F113" s="102"/>
      <c r="G113" s="102"/>
      <c r="H113" s="102"/>
      <c r="I113" s="167"/>
      <c r="J113" s="168"/>
      <c r="K113" s="169"/>
      <c r="L113" s="102"/>
    </row>
    <row r="114" spans="2:12" x14ac:dyDescent="0.2">
      <c r="B114" s="166"/>
      <c r="C114" s="166"/>
      <c r="D114" s="102"/>
      <c r="E114" s="102"/>
      <c r="F114" s="102"/>
      <c r="G114" s="102"/>
      <c r="H114" s="102"/>
      <c r="I114" s="167"/>
      <c r="J114" s="168"/>
      <c r="K114" s="169"/>
      <c r="L114" s="102"/>
    </row>
    <row r="115" spans="2:12" x14ac:dyDescent="0.2">
      <c r="B115" s="166"/>
      <c r="C115" s="166"/>
      <c r="D115" s="102"/>
      <c r="E115" s="102"/>
      <c r="F115" s="102"/>
      <c r="G115" s="102"/>
      <c r="H115" s="102"/>
      <c r="I115" s="167"/>
      <c r="J115" s="168"/>
      <c r="K115" s="169"/>
      <c r="L115" s="102"/>
    </row>
    <row r="116" spans="2:12" x14ac:dyDescent="0.2">
      <c r="B116" s="166"/>
      <c r="C116" s="166"/>
      <c r="D116" s="102"/>
      <c r="E116" s="102"/>
      <c r="F116" s="102"/>
      <c r="G116" s="102"/>
      <c r="H116" s="102"/>
      <c r="I116" s="167"/>
      <c r="J116" s="168"/>
      <c r="K116" s="169"/>
      <c r="L116" s="102"/>
    </row>
    <row r="117" spans="2:12" x14ac:dyDescent="0.2">
      <c r="B117" s="166"/>
      <c r="C117" s="166"/>
      <c r="D117" s="102"/>
      <c r="E117" s="102"/>
      <c r="F117" s="102"/>
      <c r="G117" s="102"/>
      <c r="H117" s="102"/>
      <c r="I117" s="167"/>
      <c r="J117" s="168"/>
      <c r="K117" s="169"/>
      <c r="L117" s="102"/>
    </row>
    <row r="118" spans="2:12" x14ac:dyDescent="0.2">
      <c r="B118" s="166"/>
      <c r="C118" s="166"/>
      <c r="D118" s="102"/>
      <c r="E118" s="102"/>
      <c r="F118" s="102"/>
      <c r="G118" s="102"/>
      <c r="H118" s="102"/>
      <c r="I118" s="167"/>
      <c r="J118" s="168"/>
      <c r="K118" s="169"/>
      <c r="L118" s="102"/>
    </row>
    <row r="119" spans="2:12" x14ac:dyDescent="0.2">
      <c r="B119" s="166"/>
      <c r="C119" s="166"/>
      <c r="D119" s="102"/>
      <c r="E119" s="102"/>
      <c r="F119" s="102"/>
      <c r="G119" s="102"/>
      <c r="H119" s="102"/>
      <c r="I119" s="167"/>
      <c r="J119" s="168"/>
      <c r="K119" s="169"/>
      <c r="L119" s="102"/>
    </row>
    <row r="120" spans="2:12" x14ac:dyDescent="0.2">
      <c r="B120" s="166"/>
      <c r="C120" s="166"/>
      <c r="D120" s="102"/>
      <c r="E120" s="102"/>
      <c r="F120" s="102"/>
      <c r="G120" s="102"/>
      <c r="H120" s="102"/>
      <c r="I120" s="167"/>
      <c r="J120" s="168"/>
      <c r="K120" s="169"/>
      <c r="L120" s="102"/>
    </row>
    <row r="121" spans="2:12" x14ac:dyDescent="0.2">
      <c r="B121" s="166"/>
      <c r="C121" s="166"/>
      <c r="D121" s="102"/>
      <c r="E121" s="102"/>
      <c r="F121" s="102"/>
      <c r="G121" s="102"/>
      <c r="H121" s="102"/>
      <c r="I121" s="167"/>
      <c r="J121" s="168"/>
      <c r="K121" s="169"/>
      <c r="L121" s="102"/>
    </row>
    <row r="122" spans="2:12" x14ac:dyDescent="0.2">
      <c r="B122" s="166"/>
      <c r="C122" s="166"/>
      <c r="D122" s="102"/>
      <c r="E122" s="102"/>
      <c r="F122" s="102"/>
      <c r="G122" s="102"/>
      <c r="H122" s="102"/>
      <c r="I122" s="167"/>
      <c r="J122" s="168"/>
      <c r="K122" s="169"/>
      <c r="L122" s="102"/>
    </row>
    <row r="123" spans="2:12" x14ac:dyDescent="0.2">
      <c r="B123" s="166"/>
      <c r="C123" s="166"/>
      <c r="D123" s="102"/>
      <c r="E123" s="102"/>
      <c r="F123" s="102"/>
      <c r="G123" s="102"/>
      <c r="H123" s="102"/>
      <c r="I123" s="167"/>
      <c r="J123" s="168"/>
      <c r="K123" s="169"/>
      <c r="L123" s="102"/>
    </row>
    <row r="124" spans="2:12" x14ac:dyDescent="0.2">
      <c r="B124" s="166"/>
      <c r="C124" s="166"/>
      <c r="D124" s="102"/>
      <c r="E124" s="102"/>
      <c r="F124" s="102"/>
      <c r="G124" s="102"/>
      <c r="H124" s="102"/>
      <c r="I124" s="167"/>
      <c r="J124" s="168"/>
      <c r="K124" s="169"/>
      <c r="L124" s="102"/>
    </row>
    <row r="125" spans="2:12" x14ac:dyDescent="0.2">
      <c r="B125" s="166"/>
      <c r="C125" s="166"/>
      <c r="D125" s="102"/>
      <c r="E125" s="102"/>
      <c r="F125" s="102"/>
      <c r="G125" s="102"/>
      <c r="H125" s="102"/>
      <c r="I125" s="167"/>
      <c r="J125" s="168"/>
      <c r="K125" s="169"/>
      <c r="L125" s="102"/>
    </row>
    <row r="126" spans="2:12" x14ac:dyDescent="0.2">
      <c r="B126" s="166"/>
      <c r="C126" s="166"/>
      <c r="D126" s="102"/>
      <c r="E126" s="102"/>
      <c r="F126" s="102"/>
      <c r="G126" s="102"/>
      <c r="H126" s="102"/>
      <c r="I126" s="167"/>
      <c r="J126" s="168"/>
      <c r="K126" s="169"/>
      <c r="L126" s="102"/>
    </row>
    <row r="127" spans="2:12" x14ac:dyDescent="0.2">
      <c r="B127" s="166"/>
      <c r="C127" s="166"/>
      <c r="D127" s="102"/>
      <c r="E127" s="102"/>
      <c r="F127" s="102"/>
      <c r="G127" s="102"/>
      <c r="H127" s="102"/>
      <c r="I127" s="167"/>
      <c r="J127" s="168"/>
      <c r="K127" s="169"/>
      <c r="L127" s="102"/>
    </row>
    <row r="128" spans="2:12" x14ac:dyDescent="0.2">
      <c r="B128" s="166"/>
      <c r="C128" s="166"/>
      <c r="D128" s="102"/>
      <c r="E128" s="102"/>
      <c r="F128" s="102"/>
      <c r="G128" s="102"/>
      <c r="H128" s="102"/>
      <c r="I128" s="167"/>
      <c r="J128" s="168"/>
      <c r="K128" s="169"/>
      <c r="L128" s="102"/>
    </row>
    <row r="129" spans="2:12" x14ac:dyDescent="0.2">
      <c r="B129" s="166"/>
      <c r="C129" s="166"/>
      <c r="D129" s="102"/>
      <c r="E129" s="102"/>
      <c r="F129" s="102"/>
      <c r="G129" s="102"/>
      <c r="H129" s="102"/>
      <c r="I129" s="167"/>
      <c r="J129" s="168"/>
      <c r="K129" s="169"/>
      <c r="L129" s="102"/>
    </row>
    <row r="130" spans="2:12" x14ac:dyDescent="0.2">
      <c r="B130" s="166"/>
      <c r="C130" s="166"/>
      <c r="D130" s="102"/>
      <c r="E130" s="102"/>
      <c r="F130" s="102"/>
      <c r="G130" s="102"/>
      <c r="H130" s="102"/>
      <c r="I130" s="167"/>
      <c r="J130" s="168"/>
      <c r="K130" s="169"/>
      <c r="L130" s="102"/>
    </row>
    <row r="131" spans="2:12" x14ac:dyDescent="0.2">
      <c r="B131" s="166"/>
      <c r="C131" s="166"/>
      <c r="D131" s="102"/>
      <c r="E131" s="102"/>
      <c r="F131" s="102"/>
      <c r="G131" s="102"/>
      <c r="H131" s="102"/>
      <c r="I131" s="167"/>
      <c r="J131" s="168"/>
      <c r="K131" s="169"/>
      <c r="L131" s="102"/>
    </row>
    <row r="132" spans="2:12" x14ac:dyDescent="0.2">
      <c r="B132" s="166"/>
      <c r="C132" s="166"/>
      <c r="D132" s="102"/>
      <c r="E132" s="102"/>
      <c r="F132" s="102"/>
      <c r="G132" s="102"/>
      <c r="H132" s="102"/>
      <c r="I132" s="167"/>
      <c r="J132" s="168"/>
      <c r="K132" s="169"/>
      <c r="L132" s="102"/>
    </row>
    <row r="133" spans="2:12" x14ac:dyDescent="0.2">
      <c r="B133" s="166"/>
      <c r="C133" s="166"/>
      <c r="D133" s="102"/>
      <c r="E133" s="102"/>
      <c r="F133" s="102"/>
      <c r="G133" s="102"/>
      <c r="H133" s="102"/>
      <c r="I133" s="167"/>
      <c r="J133" s="168"/>
      <c r="K133" s="169"/>
      <c r="L133" s="102"/>
    </row>
    <row r="134" spans="2:12" x14ac:dyDescent="0.2">
      <c r="B134" s="166"/>
      <c r="C134" s="166"/>
      <c r="D134" s="102"/>
      <c r="E134" s="102"/>
      <c r="F134" s="102"/>
      <c r="G134" s="102"/>
      <c r="H134" s="102"/>
      <c r="I134" s="167"/>
      <c r="J134" s="168"/>
      <c r="K134" s="169"/>
      <c r="L134" s="102"/>
    </row>
    <row r="135" spans="2:12" x14ac:dyDescent="0.2">
      <c r="B135" s="166"/>
      <c r="C135" s="166"/>
      <c r="D135" s="102"/>
      <c r="E135" s="102"/>
      <c r="F135" s="102"/>
      <c r="G135" s="102"/>
      <c r="H135" s="102"/>
      <c r="I135" s="167"/>
      <c r="J135" s="168"/>
      <c r="K135" s="169"/>
      <c r="L135" s="102"/>
    </row>
    <row r="136" spans="2:12" x14ac:dyDescent="0.2">
      <c r="B136" s="166"/>
      <c r="C136" s="166"/>
      <c r="D136" s="102"/>
      <c r="E136" s="102"/>
      <c r="F136" s="102"/>
      <c r="G136" s="102"/>
      <c r="H136" s="102"/>
      <c r="I136" s="167"/>
      <c r="J136" s="168"/>
      <c r="K136" s="169"/>
      <c r="L136" s="102"/>
    </row>
    <row r="137" spans="2:12" x14ac:dyDescent="0.2">
      <c r="B137" s="166"/>
      <c r="C137" s="166"/>
      <c r="D137" s="102"/>
      <c r="E137" s="102"/>
      <c r="F137" s="102"/>
      <c r="G137" s="102"/>
      <c r="H137" s="102"/>
      <c r="I137" s="167"/>
      <c r="J137" s="168"/>
      <c r="K137" s="169"/>
      <c r="L137" s="102"/>
    </row>
    <row r="138" spans="2:12" x14ac:dyDescent="0.2">
      <c r="B138" s="166"/>
      <c r="C138" s="166"/>
      <c r="D138" s="102"/>
      <c r="E138" s="102"/>
      <c r="F138" s="102"/>
      <c r="G138" s="102"/>
      <c r="H138" s="102"/>
      <c r="I138" s="167"/>
      <c r="J138" s="168"/>
      <c r="K138" s="169"/>
      <c r="L138" s="102"/>
    </row>
    <row r="139" spans="2:12" x14ac:dyDescent="0.2">
      <c r="B139" s="166"/>
      <c r="C139" s="166"/>
      <c r="D139" s="102"/>
      <c r="E139" s="102"/>
      <c r="F139" s="102"/>
      <c r="G139" s="102"/>
      <c r="H139" s="102"/>
      <c r="I139" s="167"/>
      <c r="J139" s="168"/>
      <c r="K139" s="169"/>
      <c r="L139" s="102"/>
    </row>
  </sheetData>
  <mergeCells count="16">
    <mergeCell ref="Q107:R107"/>
    <mergeCell ref="N103:O103"/>
    <mergeCell ref="A11:B11"/>
    <mergeCell ref="A12:B12"/>
    <mergeCell ref="A13:B13"/>
    <mergeCell ref="A16:B16"/>
    <mergeCell ref="A17:B17"/>
    <mergeCell ref="Q105:R105"/>
    <mergeCell ref="Q106:R106"/>
    <mergeCell ref="A15:B15"/>
    <mergeCell ref="C15:D15"/>
    <mergeCell ref="A7:B7"/>
    <mergeCell ref="A8:B8"/>
    <mergeCell ref="A9:B9"/>
    <mergeCell ref="A10:B10"/>
    <mergeCell ref="A14:B14"/>
  </mergeCells>
  <phoneticPr fontId="2" type="noConversion"/>
  <dataValidations count="4">
    <dataValidation type="textLength" operator="lessThanOrEqual" allowBlank="1" showInputMessage="1" showErrorMessage="1" errorTitle="ERROR" error="You have entered too many characters for this field. Please try again." promptTitle="Last Name:" prompt="Maximum 20 characters._x000a__x000a_Upper and lowercase letters are allowed._x000a_Do not use special characters other than . or &amp;" sqref="B25:B99" xr:uid="{B5E11A19-0476-4A7E-B7B0-230F7EEB084A}">
      <formula1>20</formula1>
    </dataValidation>
    <dataValidation type="textLength" operator="lessThanOrEqual" allowBlank="1" showInputMessage="1" showErrorMessage="1" errorTitle="ERROR" error="You have entered too many characters for this field. Please try again." promptTitle="Gift Card Message:" prompt="Maximum 200 characters._x000a__x000a_Upper and lowercase letters are allowed._x000a_Do not use special characters other than . or &amp;" sqref="L25:L99" xr:uid="{51924F83-4CE1-4A79-84B8-899A3409485E}">
      <formula1>200</formula1>
    </dataValidation>
    <dataValidation type="textLength" operator="lessThanOrEqual" allowBlank="1" showInputMessage="1" showErrorMessage="1" errorTitle="ERROR" error="You have entered too many characters for this field. Please try again." promptTitle="First Name:" prompt="Maximum 15 characters._x000a__x000a_Upper and lowercase letters are allowed._x000a_Do not use special characters other than . or &amp;" sqref="C25:C99" xr:uid="{E809B633-165D-477D-8007-7AAFE165D96A}">
      <formula1>15</formula1>
    </dataValidation>
    <dataValidation type="textLength" operator="lessThanOrEqual" allowBlank="1" showInputMessage="1" showErrorMessage="1" errorTitle="ERROR" error="You have entered too many characters for this field. Please try again." promptTitle="Company Name:" prompt="Maximum 40 characters._x000a__x000a_Upper and lowercase letters are allowed._x000a_Do not use special characters other than . or &amp;" sqref="D25:D99" xr:uid="{DC48615E-21FA-42E7-8A28-7B59E8FB7337}">
      <formula1>40</formula1>
    </dataValidation>
  </dataValidations>
  <pageMargins left="0.75" right="0.75" top="1" bottom="1" header="0.5" footer="0.5"/>
  <pageSetup scale="33"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32"/>
  <sheetViews>
    <sheetView workbookViewId="0"/>
  </sheetViews>
  <sheetFormatPr defaultColWidth="9.140625" defaultRowHeight="12.75" x14ac:dyDescent="0.2"/>
  <cols>
    <col min="1" max="1" width="9.140625" style="144"/>
    <col min="2" max="2" width="16.42578125" style="221" customWidth="1"/>
    <col min="3" max="3" width="7.85546875" style="221" customWidth="1"/>
    <col min="4" max="4" width="70.5703125" style="221" customWidth="1"/>
    <col min="5" max="16384" width="9.140625" style="144"/>
  </cols>
  <sheetData>
    <row r="2" spans="2:11" x14ac:dyDescent="0.2">
      <c r="B2" s="263" t="s">
        <v>40</v>
      </c>
      <c r="C2" s="263"/>
      <c r="D2" s="263"/>
    </row>
    <row r="3" spans="2:11" ht="15" customHeight="1" x14ac:dyDescent="0.2">
      <c r="B3" s="264" t="s">
        <v>41</v>
      </c>
      <c r="C3" s="264"/>
      <c r="D3" s="264"/>
    </row>
    <row r="4" spans="2:11" ht="15" customHeight="1" x14ac:dyDescent="0.2">
      <c r="B4" s="262" t="s">
        <v>38</v>
      </c>
      <c r="C4" s="262"/>
      <c r="D4" s="262"/>
    </row>
    <row r="6" spans="2:11" x14ac:dyDescent="0.2">
      <c r="B6" s="263" t="s">
        <v>39</v>
      </c>
      <c r="C6" s="263"/>
      <c r="D6" s="263"/>
    </row>
    <row r="7" spans="2:11" ht="27.75" customHeight="1" x14ac:dyDescent="0.2">
      <c r="B7" s="262" t="s">
        <v>131</v>
      </c>
      <c r="C7" s="262"/>
      <c r="D7" s="262"/>
    </row>
    <row r="8" spans="2:11" ht="15" customHeight="1" x14ac:dyDescent="0.2">
      <c r="B8" s="265" t="s">
        <v>132</v>
      </c>
      <c r="C8" s="265"/>
      <c r="D8" s="265"/>
      <c r="E8" s="147"/>
      <c r="F8" s="147"/>
      <c r="G8" s="147"/>
      <c r="H8" s="147"/>
      <c r="I8" s="147"/>
      <c r="J8" s="147"/>
      <c r="K8" s="147"/>
    </row>
    <row r="9" spans="2:11" x14ac:dyDescent="0.2">
      <c r="C9" s="222"/>
      <c r="D9" s="222"/>
      <c r="E9" s="147"/>
      <c r="F9" s="147"/>
      <c r="G9" s="147"/>
      <c r="H9" s="147"/>
      <c r="I9" s="147"/>
      <c r="J9" s="147"/>
      <c r="K9" s="147"/>
    </row>
    <row r="10" spans="2:11" x14ac:dyDescent="0.2">
      <c r="B10" s="263" t="s">
        <v>47</v>
      </c>
      <c r="C10" s="263"/>
      <c r="D10" s="263"/>
      <c r="E10" s="147"/>
      <c r="F10" s="147"/>
      <c r="G10" s="147"/>
      <c r="H10" s="147"/>
      <c r="I10" s="147"/>
      <c r="J10" s="147"/>
      <c r="K10" s="147"/>
    </row>
    <row r="11" spans="2:11" ht="16.5" customHeight="1" x14ac:dyDescent="0.2">
      <c r="B11" s="262" t="s">
        <v>130</v>
      </c>
      <c r="C11" s="262"/>
      <c r="D11" s="262"/>
      <c r="E11" s="147"/>
      <c r="F11" s="147"/>
      <c r="G11" s="147"/>
      <c r="H11" s="147"/>
      <c r="I11" s="147"/>
      <c r="J11" s="147"/>
      <c r="K11" s="147"/>
    </row>
    <row r="12" spans="2:11" ht="15.75" customHeight="1" x14ac:dyDescent="0.2">
      <c r="B12" s="262" t="s">
        <v>80</v>
      </c>
      <c r="C12" s="262"/>
      <c r="D12" s="262"/>
    </row>
    <row r="14" spans="2:11" ht="27" customHeight="1" x14ac:dyDescent="0.2">
      <c r="B14" s="263" t="s">
        <v>135</v>
      </c>
      <c r="C14" s="263"/>
      <c r="D14" s="263"/>
    </row>
    <row r="16" spans="2:11" x14ac:dyDescent="0.2">
      <c r="B16" s="263" t="s">
        <v>42</v>
      </c>
      <c r="C16" s="263"/>
      <c r="D16" s="263"/>
    </row>
    <row r="17" spans="2:4" ht="15" customHeight="1" x14ac:dyDescent="0.2">
      <c r="B17" s="262" t="s">
        <v>81</v>
      </c>
      <c r="C17" s="262"/>
      <c r="D17" s="262"/>
    </row>
    <row r="18" spans="2:4" ht="27.75" customHeight="1" x14ac:dyDescent="0.2">
      <c r="B18" s="262" t="s">
        <v>133</v>
      </c>
      <c r="C18" s="262"/>
      <c r="D18" s="262"/>
    </row>
    <row r="19" spans="2:4" ht="42.75" customHeight="1" x14ac:dyDescent="0.2">
      <c r="B19" s="262" t="s">
        <v>134</v>
      </c>
      <c r="C19" s="262"/>
      <c r="D19" s="262"/>
    </row>
    <row r="21" spans="2:4" x14ac:dyDescent="0.2">
      <c r="B21" s="263" t="s">
        <v>45</v>
      </c>
      <c r="C21" s="263"/>
      <c r="D21" s="263"/>
    </row>
    <row r="22" spans="2:4" x14ac:dyDescent="0.2">
      <c r="B22" s="221" t="s">
        <v>46</v>
      </c>
      <c r="C22" s="223">
        <v>0.05</v>
      </c>
      <c r="D22" s="223"/>
    </row>
    <row r="23" spans="2:4" x14ac:dyDescent="0.2">
      <c r="B23" s="221" t="s">
        <v>77</v>
      </c>
      <c r="C23" s="223">
        <v>0.1</v>
      </c>
      <c r="D23" s="223"/>
    </row>
    <row r="24" spans="2:4" x14ac:dyDescent="0.2">
      <c r="B24" s="221" t="s">
        <v>78</v>
      </c>
      <c r="C24" s="223">
        <v>0.15</v>
      </c>
      <c r="D24" s="223"/>
    </row>
    <row r="25" spans="2:4" x14ac:dyDescent="0.2">
      <c r="B25" s="221" t="s">
        <v>82</v>
      </c>
      <c r="C25" s="223">
        <v>0.2</v>
      </c>
      <c r="D25" s="224"/>
    </row>
    <row r="26" spans="2:4" ht="14.25" customHeight="1" x14ac:dyDescent="0.2">
      <c r="B26" s="262" t="s">
        <v>83</v>
      </c>
      <c r="C26" s="262"/>
      <c r="D26" s="262"/>
    </row>
    <row r="28" spans="2:4" x14ac:dyDescent="0.2">
      <c r="B28" s="263" t="s">
        <v>48</v>
      </c>
      <c r="C28" s="263"/>
      <c r="D28" s="263"/>
    </row>
    <row r="29" spans="2:4" ht="27.75" customHeight="1" x14ac:dyDescent="0.2">
      <c r="B29" s="262" t="s">
        <v>136</v>
      </c>
      <c r="C29" s="262"/>
      <c r="D29" s="262"/>
    </row>
    <row r="31" spans="2:4" x14ac:dyDescent="0.2">
      <c r="B31" s="263" t="s">
        <v>50</v>
      </c>
      <c r="C31" s="263"/>
      <c r="D31" s="263"/>
    </row>
    <row r="32" spans="2:4" ht="15.75" customHeight="1" x14ac:dyDescent="0.2">
      <c r="B32" s="262" t="s">
        <v>79</v>
      </c>
      <c r="C32" s="262"/>
      <c r="D32" s="262"/>
    </row>
  </sheetData>
  <mergeCells count="20">
    <mergeCell ref="B2:D2"/>
    <mergeCell ref="B21:D21"/>
    <mergeCell ref="B16:D16"/>
    <mergeCell ref="B26:D26"/>
    <mergeCell ref="B29:D29"/>
    <mergeCell ref="B3:D3"/>
    <mergeCell ref="B4:D4"/>
    <mergeCell ref="B7:D7"/>
    <mergeCell ref="B8:D8"/>
    <mergeCell ref="B6:D6"/>
    <mergeCell ref="B32:D32"/>
    <mergeCell ref="B28:D28"/>
    <mergeCell ref="B31:D31"/>
    <mergeCell ref="B10:D10"/>
    <mergeCell ref="B14:D14"/>
    <mergeCell ref="B17:D17"/>
    <mergeCell ref="B18:D18"/>
    <mergeCell ref="B19:D19"/>
    <mergeCell ref="B11:D11"/>
    <mergeCell ref="B12:D12"/>
  </mergeCells>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G164"/>
  <sheetViews>
    <sheetView topLeftCell="A42" zoomScaleNormal="100" workbookViewId="0">
      <selection activeCell="C61" sqref="C61"/>
    </sheetView>
  </sheetViews>
  <sheetFormatPr defaultColWidth="9.140625" defaultRowHeight="12.75" x14ac:dyDescent="0.2"/>
  <cols>
    <col min="1" max="1" width="4.5703125" style="144" customWidth="1"/>
    <col min="2" max="2" width="29.140625" style="144" customWidth="1"/>
    <col min="3" max="3" width="16.7109375" style="241" customWidth="1"/>
    <col min="4" max="4" width="39.85546875" style="144" customWidth="1"/>
    <col min="5" max="5" width="9.140625" style="152"/>
    <col min="6" max="6" width="48.7109375" style="146" bestFit="1" customWidth="1"/>
    <col min="7" max="7" width="9.140625" style="176"/>
    <col min="8" max="16384" width="9.140625" style="144"/>
  </cols>
  <sheetData>
    <row r="2" spans="2:7" ht="15.75" x14ac:dyDescent="0.25">
      <c r="B2" s="144" t="s">
        <v>200</v>
      </c>
    </row>
    <row r="3" spans="2:7" ht="15" x14ac:dyDescent="0.25">
      <c r="B3" s="144" t="s">
        <v>201</v>
      </c>
    </row>
    <row r="4" spans="2:7" x14ac:dyDescent="0.2">
      <c r="B4" s="144" t="s">
        <v>194</v>
      </c>
    </row>
    <row r="5" spans="2:7" x14ac:dyDescent="0.2">
      <c r="B5" s="144" t="s">
        <v>128</v>
      </c>
    </row>
    <row r="7" spans="2:7" x14ac:dyDescent="0.2">
      <c r="C7" s="242" t="s">
        <v>35</v>
      </c>
      <c r="D7" s="150" t="s">
        <v>8</v>
      </c>
      <c r="E7" s="151" t="s">
        <v>37</v>
      </c>
      <c r="F7" s="150" t="s">
        <v>60</v>
      </c>
      <c r="G7" s="177"/>
    </row>
    <row r="8" spans="2:7" ht="15" customHeight="1" x14ac:dyDescent="0.2">
      <c r="B8" s="145"/>
      <c r="C8" s="251" t="s">
        <v>86</v>
      </c>
      <c r="D8" s="248" t="s">
        <v>126</v>
      </c>
      <c r="E8" s="249">
        <v>59.95</v>
      </c>
      <c r="F8" s="250" t="str">
        <f t="shared" ref="F8:F76" si="0">"https://www.chukar.com/search/?q="&amp;C8</f>
        <v>https://www.chukar.com/search/?q=01001</v>
      </c>
    </row>
    <row r="9" spans="2:7" ht="15" customHeight="1" x14ac:dyDescent="0.2">
      <c r="B9" s="145"/>
      <c r="C9" s="251" t="s">
        <v>146</v>
      </c>
      <c r="D9" s="248" t="s">
        <v>147</v>
      </c>
      <c r="E9" s="249">
        <v>59.95</v>
      </c>
      <c r="F9" s="250" t="str">
        <f t="shared" si="0"/>
        <v>https://www.chukar.com/search/?q=01003</v>
      </c>
    </row>
    <row r="10" spans="2:7" ht="15" customHeight="1" x14ac:dyDescent="0.2">
      <c r="B10" s="145"/>
      <c r="C10" s="251" t="s">
        <v>275</v>
      </c>
      <c r="D10" s="248" t="s">
        <v>243</v>
      </c>
      <c r="E10" s="249">
        <v>16.95</v>
      </c>
      <c r="F10" s="250" t="str">
        <f t="shared" si="0"/>
        <v>https://www.chukar.com/search/?q=01200</v>
      </c>
    </row>
    <row r="11" spans="2:7" ht="15" customHeight="1" x14ac:dyDescent="0.2">
      <c r="B11" s="145"/>
      <c r="C11" s="251" t="s">
        <v>276</v>
      </c>
      <c r="D11" s="248" t="s">
        <v>244</v>
      </c>
      <c r="E11" s="249">
        <v>16.95</v>
      </c>
      <c r="F11" s="250" t="str">
        <f t="shared" si="0"/>
        <v>https://www.chukar.com/search/?q=01208</v>
      </c>
    </row>
    <row r="12" spans="2:7" ht="15" customHeight="1" x14ac:dyDescent="0.2">
      <c r="B12" s="145"/>
      <c r="C12" s="251" t="s">
        <v>122</v>
      </c>
      <c r="D12" s="248" t="s">
        <v>123</v>
      </c>
      <c r="E12" s="249">
        <v>29.95</v>
      </c>
      <c r="F12" s="250" t="str">
        <f t="shared" si="0"/>
        <v>https://www.chukar.com/search/?q=01215</v>
      </c>
    </row>
    <row r="13" spans="2:7" ht="15" customHeight="1" x14ac:dyDescent="0.2">
      <c r="B13" s="145"/>
      <c r="C13" s="251" t="s">
        <v>124</v>
      </c>
      <c r="D13" s="248" t="s">
        <v>125</v>
      </c>
      <c r="E13" s="249">
        <v>29.95</v>
      </c>
      <c r="F13" s="250" t="str">
        <f t="shared" si="0"/>
        <v>https://www.chukar.com/search/?q=01315</v>
      </c>
    </row>
    <row r="14" spans="2:7" ht="15" customHeight="1" x14ac:dyDescent="0.2">
      <c r="B14" s="145"/>
      <c r="C14" s="251" t="s">
        <v>166</v>
      </c>
      <c r="D14" s="248" t="s">
        <v>183</v>
      </c>
      <c r="E14" s="249">
        <v>114.95</v>
      </c>
      <c r="F14" s="250" t="str">
        <f t="shared" si="0"/>
        <v>https://www.chukar.com/search/?q=03230</v>
      </c>
    </row>
    <row r="15" spans="2:7" ht="15" customHeight="1" x14ac:dyDescent="0.2">
      <c r="B15" s="145"/>
      <c r="C15" s="251" t="s">
        <v>364</v>
      </c>
      <c r="D15" s="248" t="s">
        <v>365</v>
      </c>
      <c r="E15" s="249">
        <v>114.95</v>
      </c>
      <c r="F15" s="250" t="str">
        <f t="shared" ref="F15" si="1">"https://www.chukar.com/search/?q="&amp;C15</f>
        <v>https://www.chukar.com/search/?q=03236</v>
      </c>
    </row>
    <row r="16" spans="2:7" ht="15" customHeight="1" x14ac:dyDescent="0.2">
      <c r="B16" s="145"/>
      <c r="C16" s="251" t="s">
        <v>92</v>
      </c>
      <c r="D16" s="248" t="s">
        <v>93</v>
      </c>
      <c r="E16" s="249">
        <v>59.95</v>
      </c>
      <c r="F16" s="250" t="str">
        <f t="shared" si="0"/>
        <v>https://www.chukar.com/search/?q=03279</v>
      </c>
    </row>
    <row r="17" spans="1:6" ht="15" customHeight="1" x14ac:dyDescent="0.2">
      <c r="B17" s="145"/>
      <c r="C17" s="251" t="s">
        <v>343</v>
      </c>
      <c r="D17" s="248" t="s">
        <v>344</v>
      </c>
      <c r="E17" s="249">
        <v>114.95</v>
      </c>
      <c r="F17" s="250" t="str">
        <f t="shared" si="0"/>
        <v>https://www.chukar.com/search/?q=03315</v>
      </c>
    </row>
    <row r="18" spans="1:6" ht="15" customHeight="1" x14ac:dyDescent="0.2">
      <c r="B18" s="145"/>
      <c r="C18" s="251" t="s">
        <v>120</v>
      </c>
      <c r="D18" s="248" t="s">
        <v>121</v>
      </c>
      <c r="E18" s="249">
        <v>114.95</v>
      </c>
      <c r="F18" s="250" t="str">
        <f t="shared" si="0"/>
        <v>https://www.chukar.com/search/?q=03341</v>
      </c>
    </row>
    <row r="19" spans="1:6" ht="15" customHeight="1" x14ac:dyDescent="0.2">
      <c r="B19" s="145"/>
      <c r="C19" s="251" t="s">
        <v>99</v>
      </c>
      <c r="D19" s="248" t="s">
        <v>167</v>
      </c>
      <c r="E19" s="249">
        <v>59.95</v>
      </c>
      <c r="F19" s="250" t="str">
        <f t="shared" si="0"/>
        <v>https://www.chukar.com/search/?q=03345</v>
      </c>
    </row>
    <row r="20" spans="1:6" ht="15" customHeight="1" x14ac:dyDescent="0.2">
      <c r="B20" s="145"/>
      <c r="C20" s="251" t="s">
        <v>100</v>
      </c>
      <c r="D20" s="248" t="s">
        <v>101</v>
      </c>
      <c r="E20" s="249">
        <v>114.95</v>
      </c>
      <c r="F20" s="250" t="str">
        <f t="shared" si="0"/>
        <v>https://www.chukar.com/search/?q=03349</v>
      </c>
    </row>
    <row r="21" spans="1:6" ht="15" customHeight="1" x14ac:dyDescent="0.2">
      <c r="B21" s="145"/>
      <c r="C21" s="251" t="s">
        <v>118</v>
      </c>
      <c r="D21" s="248" t="s">
        <v>340</v>
      </c>
      <c r="E21" s="249">
        <v>114.95</v>
      </c>
      <c r="F21" s="250" t="str">
        <f t="shared" si="0"/>
        <v>https://www.chukar.com/search/?q=03360</v>
      </c>
    </row>
    <row r="22" spans="1:6" ht="15" customHeight="1" x14ac:dyDescent="0.2">
      <c r="B22" s="145"/>
      <c r="C22" s="251" t="s">
        <v>164</v>
      </c>
      <c r="D22" s="248" t="s">
        <v>162</v>
      </c>
      <c r="E22" s="249">
        <v>59.95</v>
      </c>
      <c r="F22" s="250" t="str">
        <f t="shared" si="0"/>
        <v>https://www.chukar.com/search/?q=03376</v>
      </c>
    </row>
    <row r="23" spans="1:6" ht="15" customHeight="1" x14ac:dyDescent="0.2">
      <c r="B23" s="145"/>
      <c r="C23" s="251" t="s">
        <v>277</v>
      </c>
      <c r="D23" s="248" t="s">
        <v>245</v>
      </c>
      <c r="E23" s="249">
        <v>99.95</v>
      </c>
      <c r="F23" s="250" t="str">
        <f t="shared" si="0"/>
        <v>https://www.chukar.com/search/?q=03401</v>
      </c>
    </row>
    <row r="24" spans="1:6" ht="15" customHeight="1" x14ac:dyDescent="0.2">
      <c r="B24" s="145"/>
      <c r="C24" s="251" t="s">
        <v>278</v>
      </c>
      <c r="D24" s="248" t="s">
        <v>246</v>
      </c>
      <c r="E24" s="249">
        <v>99.95</v>
      </c>
      <c r="F24" s="250" t="str">
        <f t="shared" si="0"/>
        <v>https://www.chukar.com/search/?q=03402</v>
      </c>
    </row>
    <row r="25" spans="1:6" ht="15" customHeight="1" x14ac:dyDescent="0.2">
      <c r="B25" s="145"/>
      <c r="C25" s="251" t="s">
        <v>279</v>
      </c>
      <c r="D25" s="248" t="s">
        <v>247</v>
      </c>
      <c r="E25" s="249">
        <v>99.95</v>
      </c>
      <c r="F25" s="250" t="str">
        <f t="shared" si="0"/>
        <v>https://www.chukar.com/search/?q=03403</v>
      </c>
    </row>
    <row r="26" spans="1:6" ht="15" customHeight="1" x14ac:dyDescent="0.2">
      <c r="B26" s="145"/>
      <c r="C26" s="251" t="s">
        <v>280</v>
      </c>
      <c r="D26" s="248" t="s">
        <v>248</v>
      </c>
      <c r="E26" s="249">
        <v>149.94999999999999</v>
      </c>
      <c r="F26" s="250" t="str">
        <f t="shared" si="0"/>
        <v>https://www.chukar.com/search/?q=03404</v>
      </c>
    </row>
    <row r="27" spans="1:6" ht="15" customHeight="1" x14ac:dyDescent="0.2">
      <c r="A27" s="239"/>
      <c r="B27" s="148"/>
      <c r="C27" s="251" t="s">
        <v>281</v>
      </c>
      <c r="D27" s="248" t="s">
        <v>249</v>
      </c>
      <c r="E27" s="249">
        <v>149.94999999999999</v>
      </c>
      <c r="F27" s="250" t="str">
        <f t="shared" si="0"/>
        <v>https://www.chukar.com/search/?q=03405</v>
      </c>
    </row>
    <row r="28" spans="1:6" ht="15" customHeight="1" x14ac:dyDescent="0.2">
      <c r="B28" s="149"/>
      <c r="C28" s="251" t="s">
        <v>282</v>
      </c>
      <c r="D28" s="248" t="s">
        <v>250</v>
      </c>
      <c r="E28" s="249">
        <v>149.94999999999999</v>
      </c>
      <c r="F28" s="250" t="str">
        <f t="shared" si="0"/>
        <v>https://www.chukar.com/search/?q=03406</v>
      </c>
    </row>
    <row r="29" spans="1:6" ht="15" customHeight="1" x14ac:dyDescent="0.2">
      <c r="B29" s="149"/>
      <c r="C29" s="251" t="s">
        <v>283</v>
      </c>
      <c r="D29" s="248" t="s">
        <v>247</v>
      </c>
      <c r="E29" s="249">
        <v>149.94999999999999</v>
      </c>
      <c r="F29" s="250" t="str">
        <f t="shared" si="0"/>
        <v>https://www.chukar.com/search/?q=03407</v>
      </c>
    </row>
    <row r="30" spans="1:6" ht="15" customHeight="1" x14ac:dyDescent="0.2">
      <c r="B30" s="149"/>
      <c r="C30" s="251" t="s">
        <v>366</v>
      </c>
      <c r="D30" s="248" t="s">
        <v>367</v>
      </c>
      <c r="E30" s="249">
        <v>58.8</v>
      </c>
      <c r="F30" s="250" t="str">
        <f t="shared" ref="F30" si="2">"https://www.chukar.com/search/?q="&amp;C30</f>
        <v>https://www.chukar.com/search/?q=03413</v>
      </c>
    </row>
    <row r="31" spans="1:6" ht="15" customHeight="1" x14ac:dyDescent="0.2">
      <c r="B31" s="148"/>
      <c r="C31" s="251" t="s">
        <v>284</v>
      </c>
      <c r="D31" s="248" t="s">
        <v>251</v>
      </c>
      <c r="E31" s="249">
        <v>54.95</v>
      </c>
      <c r="F31" s="250" t="str">
        <f t="shared" si="0"/>
        <v>https://www.chukar.com/search/?q=03417</v>
      </c>
    </row>
    <row r="32" spans="1:6" ht="15" customHeight="1" x14ac:dyDescent="0.2">
      <c r="B32" s="148"/>
      <c r="C32" s="251" t="s">
        <v>151</v>
      </c>
      <c r="D32" s="248" t="s">
        <v>152</v>
      </c>
      <c r="E32" s="249">
        <v>114.95</v>
      </c>
      <c r="F32" s="250" t="str">
        <f t="shared" si="0"/>
        <v>https://www.chukar.com/search/?q=03445</v>
      </c>
    </row>
    <row r="33" spans="2:6" ht="15" customHeight="1" x14ac:dyDescent="0.2">
      <c r="B33" s="148"/>
      <c r="C33" s="251" t="s">
        <v>170</v>
      </c>
      <c r="D33" s="248" t="s">
        <v>196</v>
      </c>
      <c r="E33" s="249">
        <v>84.95</v>
      </c>
      <c r="F33" s="250" t="str">
        <f t="shared" si="0"/>
        <v>https://www.chukar.com/search/?q=03449</v>
      </c>
    </row>
    <row r="34" spans="2:6" ht="15" customHeight="1" x14ac:dyDescent="0.2">
      <c r="B34" s="148"/>
      <c r="C34" s="251" t="s">
        <v>178</v>
      </c>
      <c r="D34" s="248" t="s">
        <v>171</v>
      </c>
      <c r="E34" s="249">
        <v>79.95</v>
      </c>
      <c r="F34" s="250" t="str">
        <f t="shared" si="0"/>
        <v>https://www.chukar.com/search/?q=03454</v>
      </c>
    </row>
    <row r="35" spans="2:6" ht="15" customHeight="1" x14ac:dyDescent="0.2">
      <c r="B35" s="148"/>
      <c r="C35" s="251" t="s">
        <v>179</v>
      </c>
      <c r="D35" s="248" t="s">
        <v>172</v>
      </c>
      <c r="E35" s="249">
        <v>139.94999999999999</v>
      </c>
      <c r="F35" s="250" t="str">
        <f t="shared" si="0"/>
        <v>https://www.chukar.com/search/?q=03455</v>
      </c>
    </row>
    <row r="36" spans="2:6" ht="15" customHeight="1" x14ac:dyDescent="0.2">
      <c r="B36" s="148"/>
      <c r="C36" s="251" t="s">
        <v>168</v>
      </c>
      <c r="D36" s="248" t="s">
        <v>155</v>
      </c>
      <c r="E36" s="249">
        <v>144.94999999999999</v>
      </c>
      <c r="F36" s="250" t="str">
        <f t="shared" si="0"/>
        <v>https://www.chukar.com/search/?q=03456</v>
      </c>
    </row>
    <row r="37" spans="2:6" ht="15" customHeight="1" x14ac:dyDescent="0.2">
      <c r="B37" s="148"/>
      <c r="C37" s="251" t="s">
        <v>202</v>
      </c>
      <c r="D37" s="248" t="s">
        <v>182</v>
      </c>
      <c r="E37" s="249">
        <v>49.95</v>
      </c>
      <c r="F37" s="250" t="str">
        <f t="shared" si="0"/>
        <v>https://www.chukar.com/search/?q=03478</v>
      </c>
    </row>
    <row r="38" spans="2:6" ht="15" customHeight="1" x14ac:dyDescent="0.2">
      <c r="B38" s="148"/>
      <c r="C38" s="251" t="s">
        <v>173</v>
      </c>
      <c r="D38" s="248" t="s">
        <v>174</v>
      </c>
      <c r="E38" s="249">
        <v>44.95</v>
      </c>
      <c r="F38" s="250" t="str">
        <f t="shared" si="0"/>
        <v>https://www.chukar.com/search/?q=03487</v>
      </c>
    </row>
    <row r="39" spans="2:6" ht="15" customHeight="1" x14ac:dyDescent="0.2">
      <c r="B39" s="149"/>
      <c r="C39" s="251" t="s">
        <v>285</v>
      </c>
      <c r="D39" s="248" t="s">
        <v>252</v>
      </c>
      <c r="E39" s="249">
        <v>62.8</v>
      </c>
      <c r="F39" s="250" t="str">
        <f t="shared" si="0"/>
        <v>https://www.chukar.com/search/?q=03494</v>
      </c>
    </row>
    <row r="40" spans="2:6" ht="15" customHeight="1" x14ac:dyDescent="0.2">
      <c r="B40" s="148"/>
      <c r="C40" s="251" t="s">
        <v>286</v>
      </c>
      <c r="D40" s="248" t="s">
        <v>253</v>
      </c>
      <c r="E40" s="249">
        <v>62.8</v>
      </c>
      <c r="F40" s="250" t="str">
        <f t="shared" si="0"/>
        <v>https://www.chukar.com/search/?q=03495</v>
      </c>
    </row>
    <row r="41" spans="2:6" ht="15" customHeight="1" x14ac:dyDescent="0.2">
      <c r="B41" s="145"/>
      <c r="C41" s="251" t="s">
        <v>287</v>
      </c>
      <c r="D41" s="248" t="s">
        <v>254</v>
      </c>
      <c r="E41" s="249">
        <v>62.8</v>
      </c>
      <c r="F41" s="250" t="str">
        <f t="shared" si="0"/>
        <v>https://www.chukar.com/search/?q=03496</v>
      </c>
    </row>
    <row r="42" spans="2:6" ht="15" customHeight="1" x14ac:dyDescent="0.2">
      <c r="B42" s="145"/>
      <c r="C42" s="251" t="s">
        <v>368</v>
      </c>
      <c r="D42" s="248" t="s">
        <v>369</v>
      </c>
      <c r="E42" s="249">
        <v>57.8</v>
      </c>
      <c r="F42" s="250" t="str">
        <f t="shared" ref="F42" si="3">"https://www.chukar.com/search/?q="&amp;C42</f>
        <v>https://www.chukar.com/search/?q=03497</v>
      </c>
    </row>
    <row r="43" spans="2:6" ht="15" customHeight="1" x14ac:dyDescent="0.2">
      <c r="B43" s="145"/>
      <c r="C43" s="251" t="s">
        <v>175</v>
      </c>
      <c r="D43" s="248" t="s">
        <v>190</v>
      </c>
      <c r="E43" s="249">
        <v>199.95</v>
      </c>
      <c r="F43" s="250" t="str">
        <f t="shared" si="0"/>
        <v>https://www.chukar.com/search/?q=03601</v>
      </c>
    </row>
    <row r="44" spans="2:6" ht="15" customHeight="1" x14ac:dyDescent="0.2">
      <c r="B44" s="145"/>
      <c r="C44" s="251" t="s">
        <v>176</v>
      </c>
      <c r="D44" s="248" t="s">
        <v>191</v>
      </c>
      <c r="E44" s="249">
        <v>144.94999999999999</v>
      </c>
      <c r="F44" s="250" t="str">
        <f t="shared" si="0"/>
        <v>https://www.chukar.com/search/?q=03603</v>
      </c>
    </row>
    <row r="45" spans="2:6" ht="15" customHeight="1" x14ac:dyDescent="0.2">
      <c r="B45" s="145"/>
      <c r="C45" s="251" t="s">
        <v>272</v>
      </c>
      <c r="D45" s="248" t="s">
        <v>188</v>
      </c>
      <c r="E45" s="249">
        <v>49.95</v>
      </c>
      <c r="F45" s="250" t="str">
        <f t="shared" si="0"/>
        <v>https://www.chukar.com/search/?q=03606</v>
      </c>
    </row>
    <row r="46" spans="2:6" ht="15" customHeight="1" x14ac:dyDescent="0.2">
      <c r="B46" s="145"/>
      <c r="C46" s="251" t="s">
        <v>273</v>
      </c>
      <c r="D46" s="248" t="s">
        <v>141</v>
      </c>
      <c r="E46" s="249">
        <v>149.94999999999999</v>
      </c>
      <c r="F46" s="250" t="str">
        <f t="shared" si="0"/>
        <v>https://www.chukar.com/search/?q=03610</v>
      </c>
    </row>
    <row r="47" spans="2:6" ht="15" customHeight="1" x14ac:dyDescent="0.2">
      <c r="B47" s="145"/>
      <c r="C47" s="251" t="s">
        <v>177</v>
      </c>
      <c r="D47" s="248" t="s">
        <v>169</v>
      </c>
      <c r="E47" s="249">
        <v>114.95</v>
      </c>
      <c r="F47" s="250" t="str">
        <f t="shared" si="0"/>
        <v>https://www.chukar.com/search/?q=03611</v>
      </c>
    </row>
    <row r="48" spans="2:6" ht="15" customHeight="1" x14ac:dyDescent="0.2">
      <c r="B48" s="145"/>
      <c r="C48" s="251" t="s">
        <v>288</v>
      </c>
      <c r="D48" s="248" t="s">
        <v>255</v>
      </c>
      <c r="E48" s="249">
        <v>299.95</v>
      </c>
      <c r="F48" s="250" t="str">
        <f t="shared" si="0"/>
        <v>https://www.chukar.com/search/?q=03612</v>
      </c>
    </row>
    <row r="49" spans="2:6" ht="15" customHeight="1" x14ac:dyDescent="0.2">
      <c r="B49" s="145"/>
      <c r="C49" s="251" t="s">
        <v>345</v>
      </c>
      <c r="D49" s="248" t="s">
        <v>190</v>
      </c>
      <c r="E49" s="249">
        <v>199.95</v>
      </c>
      <c r="F49" s="250" t="str">
        <f t="shared" ref="F49" si="4">"https://www.chukar.com/search/?q="&amp;C49</f>
        <v>https://www.chukar.com/search/?q=03613</v>
      </c>
    </row>
    <row r="50" spans="2:6" ht="15" customHeight="1" x14ac:dyDescent="0.2">
      <c r="B50" s="145"/>
      <c r="C50" s="251" t="s">
        <v>156</v>
      </c>
      <c r="D50" s="248" t="s">
        <v>157</v>
      </c>
      <c r="E50" s="249">
        <v>49.95</v>
      </c>
      <c r="F50" s="250" t="str">
        <f t="shared" si="0"/>
        <v>https://www.chukar.com/search/?q=03615</v>
      </c>
    </row>
    <row r="51" spans="2:6" ht="15" customHeight="1" x14ac:dyDescent="0.2">
      <c r="B51" s="145"/>
      <c r="C51" s="251" t="s">
        <v>346</v>
      </c>
      <c r="D51" s="248" t="s">
        <v>347</v>
      </c>
      <c r="E51" s="249">
        <v>114.95</v>
      </c>
      <c r="F51" s="250" t="str">
        <f t="shared" si="0"/>
        <v>https://www.chukar.com/search/?q=03618</v>
      </c>
    </row>
    <row r="52" spans="2:6" ht="15" customHeight="1" x14ac:dyDescent="0.2">
      <c r="C52" s="251" t="s">
        <v>159</v>
      </c>
      <c r="D52" s="248" t="s">
        <v>341</v>
      </c>
      <c r="E52" s="249">
        <v>59.95</v>
      </c>
      <c r="F52" s="250" t="str">
        <f t="shared" si="0"/>
        <v>https://www.chukar.com/search/?q=03632</v>
      </c>
    </row>
    <row r="53" spans="2:6" ht="15" customHeight="1" x14ac:dyDescent="0.2">
      <c r="B53" s="145"/>
      <c r="C53" s="251" t="s">
        <v>348</v>
      </c>
      <c r="D53" s="248" t="s">
        <v>208</v>
      </c>
      <c r="E53" s="249">
        <v>109.95</v>
      </c>
      <c r="F53" s="250" t="str">
        <f t="shared" ref="F53:F54" si="5">"https://www.chukar.com/search/?q="&amp;C53</f>
        <v>https://www.chukar.com/search/?q=03640</v>
      </c>
    </row>
    <row r="54" spans="2:6" ht="15" customHeight="1" x14ac:dyDescent="0.2">
      <c r="B54" s="145"/>
      <c r="C54" s="251" t="s">
        <v>349</v>
      </c>
      <c r="D54" s="248" t="s">
        <v>350</v>
      </c>
      <c r="E54" s="249">
        <v>499.95</v>
      </c>
      <c r="F54" s="250" t="str">
        <f t="shared" si="5"/>
        <v>https://www.chukar.com/search/?q=03642</v>
      </c>
    </row>
    <row r="55" spans="2:6" ht="15" customHeight="1" x14ac:dyDescent="0.2">
      <c r="B55" s="145"/>
      <c r="C55" s="251" t="s">
        <v>351</v>
      </c>
      <c r="D55" s="248" t="s">
        <v>163</v>
      </c>
      <c r="E55" s="249">
        <v>299.95</v>
      </c>
      <c r="F55" s="250" t="str">
        <f t="shared" ref="F55" si="6">"https://www.chukar.com/search/?q="&amp;C55</f>
        <v>https://www.chukar.com/search/?q=03643</v>
      </c>
    </row>
    <row r="56" spans="2:6" ht="15" customHeight="1" x14ac:dyDescent="0.2">
      <c r="C56" s="251" t="s">
        <v>352</v>
      </c>
      <c r="D56" s="248" t="s">
        <v>189</v>
      </c>
      <c r="E56" s="249">
        <v>74.95</v>
      </c>
      <c r="F56" s="250" t="str">
        <f t="shared" si="0"/>
        <v>https://www.chukar.com/search/?q=03745</v>
      </c>
    </row>
    <row r="57" spans="2:6" ht="15" customHeight="1" x14ac:dyDescent="0.2">
      <c r="C57" s="251" t="s">
        <v>353</v>
      </c>
      <c r="D57" s="248" t="s">
        <v>192</v>
      </c>
      <c r="E57" s="249">
        <v>79.95</v>
      </c>
      <c r="F57" s="250" t="str">
        <f t="shared" ref="F57" si="7">"https://www.chukar.com/search/?q="&amp;C57</f>
        <v>https://www.chukar.com/search/?q=03751</v>
      </c>
    </row>
    <row r="58" spans="2:6" ht="15" customHeight="1" x14ac:dyDescent="0.2">
      <c r="B58" s="145"/>
      <c r="C58" s="251" t="s">
        <v>127</v>
      </c>
      <c r="D58" s="248" t="s">
        <v>342</v>
      </c>
      <c r="E58" s="249">
        <v>124.95</v>
      </c>
      <c r="F58" s="250" t="str">
        <f t="shared" si="0"/>
        <v>https://www.chukar.com/search/?q=03759</v>
      </c>
    </row>
    <row r="59" spans="2:6" ht="15" customHeight="1" x14ac:dyDescent="0.2">
      <c r="B59" s="145"/>
      <c r="C59" s="251" t="s">
        <v>289</v>
      </c>
      <c r="D59" s="248" t="s">
        <v>256</v>
      </c>
      <c r="E59" s="249">
        <v>15.95</v>
      </c>
      <c r="F59" s="250" t="str">
        <f t="shared" si="0"/>
        <v>https://www.chukar.com/search/?q=05200</v>
      </c>
    </row>
    <row r="60" spans="2:6" ht="15" customHeight="1" x14ac:dyDescent="0.2">
      <c r="B60" s="145"/>
      <c r="C60" s="251" t="s">
        <v>274</v>
      </c>
      <c r="D60" s="248" t="s">
        <v>380</v>
      </c>
      <c r="E60" s="249">
        <v>16.95</v>
      </c>
      <c r="F60" s="250" t="str">
        <f t="shared" si="0"/>
        <v>https://www.chukar.com/search/?q=05211</v>
      </c>
    </row>
    <row r="61" spans="2:6" ht="15" customHeight="1" x14ac:dyDescent="0.2">
      <c r="B61" s="145"/>
      <c r="C61" s="251" t="s">
        <v>72</v>
      </c>
      <c r="D61" s="248" t="s">
        <v>257</v>
      </c>
      <c r="E61" s="249">
        <v>54.95</v>
      </c>
      <c r="F61" s="250" t="str">
        <f t="shared" si="0"/>
        <v>https://www.chukar.com/search/?q=06101</v>
      </c>
    </row>
    <row r="62" spans="2:6" ht="15" customHeight="1" x14ac:dyDescent="0.2">
      <c r="B62" s="145"/>
      <c r="C62" s="251" t="s">
        <v>113</v>
      </c>
      <c r="D62" s="248" t="s">
        <v>114</v>
      </c>
      <c r="E62" s="249">
        <v>54.95</v>
      </c>
      <c r="F62" s="250" t="str">
        <f t="shared" si="0"/>
        <v>https://www.chukar.com/search/?q=06102</v>
      </c>
    </row>
    <row r="63" spans="2:6" ht="15" customHeight="1" x14ac:dyDescent="0.2">
      <c r="C63" s="251" t="s">
        <v>87</v>
      </c>
      <c r="D63" s="248" t="s">
        <v>258</v>
      </c>
      <c r="E63" s="249">
        <v>54.95</v>
      </c>
      <c r="F63" s="250" t="str">
        <f t="shared" si="0"/>
        <v>https://www.chukar.com/search/?q=06103</v>
      </c>
    </row>
    <row r="64" spans="2:6" ht="15" customHeight="1" x14ac:dyDescent="0.2">
      <c r="C64" s="251" t="s">
        <v>115</v>
      </c>
      <c r="D64" s="248" t="s">
        <v>203</v>
      </c>
      <c r="E64" s="249">
        <v>54.95</v>
      </c>
      <c r="F64" s="250" t="str">
        <f>"https://www.chukar.com/search/?q="&amp;C64</f>
        <v>https://www.chukar.com/search/?q=06107</v>
      </c>
    </row>
    <row r="65" spans="2:6" ht="15" customHeight="1" x14ac:dyDescent="0.2">
      <c r="C65" s="251" t="s">
        <v>104</v>
      </c>
      <c r="D65" s="248" t="s">
        <v>259</v>
      </c>
      <c r="E65" s="249">
        <v>54.95</v>
      </c>
      <c r="F65" s="250" t="str">
        <f t="shared" si="0"/>
        <v>https://www.chukar.com/search/?q=06111</v>
      </c>
    </row>
    <row r="66" spans="2:6" ht="15" customHeight="1" x14ac:dyDescent="0.2">
      <c r="C66" s="251" t="s">
        <v>105</v>
      </c>
      <c r="D66" s="248" t="s">
        <v>186</v>
      </c>
      <c r="E66" s="249">
        <v>54.95</v>
      </c>
      <c r="F66" s="250" t="str">
        <f t="shared" si="0"/>
        <v>https://www.chukar.com/search/?q=06112</v>
      </c>
    </row>
    <row r="67" spans="2:6" ht="15" customHeight="1" x14ac:dyDescent="0.2">
      <c r="C67" s="251" t="s">
        <v>199</v>
      </c>
      <c r="D67" s="248" t="s">
        <v>260</v>
      </c>
      <c r="E67" s="249">
        <v>54.95</v>
      </c>
      <c r="F67" s="250" t="str">
        <f t="shared" si="0"/>
        <v>https://www.chukar.com/search/?q=06114</v>
      </c>
    </row>
    <row r="68" spans="2:6" ht="15" customHeight="1" x14ac:dyDescent="0.2">
      <c r="C68" s="251" t="s">
        <v>354</v>
      </c>
      <c r="D68" s="248" t="s">
        <v>355</v>
      </c>
      <c r="E68" s="249">
        <v>54.95</v>
      </c>
      <c r="F68" s="250" t="str">
        <f t="shared" ref="F68" si="8">"https://www.chukar.com/search/?q="&amp;C68</f>
        <v>https://www.chukar.com/search/?q=06117</v>
      </c>
    </row>
    <row r="69" spans="2:6" ht="15" customHeight="1" x14ac:dyDescent="0.2">
      <c r="C69" s="251" t="s">
        <v>356</v>
      </c>
      <c r="D69" s="248" t="s">
        <v>357</v>
      </c>
      <c r="E69" s="249">
        <v>99.95</v>
      </c>
      <c r="F69" s="250" t="str">
        <f t="shared" ref="F69" si="9">"https://www.chukar.com/search/?q="&amp;C69</f>
        <v>https://www.chukar.com/search/?q=06201</v>
      </c>
    </row>
    <row r="70" spans="2:6" ht="15" customHeight="1" x14ac:dyDescent="0.2">
      <c r="B70" s="145"/>
      <c r="C70" s="251" t="s">
        <v>69</v>
      </c>
      <c r="D70" s="248" t="s">
        <v>261</v>
      </c>
      <c r="E70" s="249">
        <v>99.95</v>
      </c>
      <c r="F70" s="250" t="str">
        <f t="shared" si="0"/>
        <v>https://www.chukar.com/search/?q=06202</v>
      </c>
    </row>
    <row r="71" spans="2:6" ht="15" customHeight="1" x14ac:dyDescent="0.2">
      <c r="B71" s="145"/>
      <c r="C71" s="251" t="s">
        <v>116</v>
      </c>
      <c r="D71" s="248" t="s">
        <v>204</v>
      </c>
      <c r="E71" s="249">
        <v>99.95</v>
      </c>
      <c r="F71" s="250" t="str">
        <f t="shared" si="0"/>
        <v>https://www.chukar.com/search/?q=06204</v>
      </c>
    </row>
    <row r="72" spans="2:6" ht="15" customHeight="1" x14ac:dyDescent="0.2">
      <c r="B72" s="145"/>
      <c r="C72" s="251" t="s">
        <v>71</v>
      </c>
      <c r="D72" s="248" t="s">
        <v>262</v>
      </c>
      <c r="E72" s="249">
        <v>129.94999999999999</v>
      </c>
      <c r="F72" s="250" t="str">
        <f t="shared" si="0"/>
        <v>https://www.chukar.com/search/?q=06303</v>
      </c>
    </row>
    <row r="73" spans="2:6" ht="15" customHeight="1" x14ac:dyDescent="0.2">
      <c r="B73" s="145"/>
      <c r="C73" s="251" t="s">
        <v>117</v>
      </c>
      <c r="D73" s="248" t="s">
        <v>205</v>
      </c>
      <c r="E73" s="249">
        <v>129.94999999999999</v>
      </c>
      <c r="F73" s="250" t="str">
        <f t="shared" si="0"/>
        <v>https://www.chukar.com/search/?q=06304</v>
      </c>
    </row>
    <row r="74" spans="2:6" ht="15" customHeight="1" x14ac:dyDescent="0.2">
      <c r="B74" s="145"/>
      <c r="C74" s="251" t="s">
        <v>111</v>
      </c>
      <c r="D74" s="248" t="s">
        <v>112</v>
      </c>
      <c r="E74" s="249">
        <v>29.95</v>
      </c>
      <c r="F74" s="250" t="str">
        <f t="shared" si="0"/>
        <v>https://www.chukar.com/search/?q=06401</v>
      </c>
    </row>
    <row r="75" spans="2:6" ht="15" customHeight="1" x14ac:dyDescent="0.2">
      <c r="B75" s="145"/>
      <c r="C75" s="251" t="s">
        <v>70</v>
      </c>
      <c r="D75" s="248" t="s">
        <v>263</v>
      </c>
      <c r="E75" s="249">
        <v>29.95</v>
      </c>
      <c r="F75" s="250" t="str">
        <f t="shared" si="0"/>
        <v>https://www.chukar.com/search/?q=06404</v>
      </c>
    </row>
    <row r="76" spans="2:6" ht="15" customHeight="1" x14ac:dyDescent="0.2">
      <c r="B76" s="145"/>
      <c r="C76" s="251" t="s">
        <v>90</v>
      </c>
      <c r="D76" s="248" t="s">
        <v>187</v>
      </c>
      <c r="E76" s="249">
        <v>34.950000000000003</v>
      </c>
      <c r="F76" s="250" t="str">
        <f t="shared" si="0"/>
        <v>https://www.chukar.com/search/?q=06406</v>
      </c>
    </row>
    <row r="77" spans="2:6" ht="15" customHeight="1" x14ac:dyDescent="0.2">
      <c r="B77" s="145"/>
      <c r="C77" s="251" t="s">
        <v>160</v>
      </c>
      <c r="D77" s="248" t="s">
        <v>161</v>
      </c>
      <c r="E77" s="249">
        <v>29.95</v>
      </c>
      <c r="F77" s="250" t="str">
        <f t="shared" ref="F77:F138" si="10">"https://www.chukar.com/search/?q="&amp;C77</f>
        <v>https://www.chukar.com/search/?q=06415</v>
      </c>
    </row>
    <row r="78" spans="2:6" ht="15" customHeight="1" x14ac:dyDescent="0.2">
      <c r="C78" s="251" t="s">
        <v>91</v>
      </c>
      <c r="D78" s="248" t="s">
        <v>148</v>
      </c>
      <c r="E78" s="249">
        <v>44.95</v>
      </c>
      <c r="F78" s="250" t="str">
        <f t="shared" si="10"/>
        <v>https://www.chukar.com/search/?q=07929</v>
      </c>
    </row>
    <row r="79" spans="2:6" ht="15" customHeight="1" x14ac:dyDescent="0.2">
      <c r="B79" s="145"/>
      <c r="C79" s="251" t="s">
        <v>75</v>
      </c>
      <c r="D79" s="248" t="s">
        <v>102</v>
      </c>
      <c r="E79" s="249">
        <v>44.95</v>
      </c>
      <c r="F79" s="250" t="str">
        <f t="shared" si="10"/>
        <v>https://www.chukar.com/search/?q=07947</v>
      </c>
    </row>
    <row r="80" spans="2:6" ht="15" customHeight="1" x14ac:dyDescent="0.2">
      <c r="B80" s="145"/>
      <c r="C80" s="251" t="s">
        <v>184</v>
      </c>
      <c r="D80" s="248" t="s">
        <v>185</v>
      </c>
      <c r="E80" s="249">
        <v>44.95</v>
      </c>
      <c r="F80" s="250" t="str">
        <f t="shared" si="10"/>
        <v>https://www.chukar.com/search/?q=07952</v>
      </c>
    </row>
    <row r="81" spans="3:6" ht="15" customHeight="1" x14ac:dyDescent="0.2">
      <c r="C81" s="251" t="s">
        <v>119</v>
      </c>
      <c r="D81" s="248" t="s">
        <v>140</v>
      </c>
      <c r="E81" s="249">
        <v>44.95</v>
      </c>
      <c r="F81" s="250" t="str">
        <f t="shared" si="10"/>
        <v>https://www.chukar.com/search/?q=07974</v>
      </c>
    </row>
    <row r="82" spans="3:6" ht="15" customHeight="1" x14ac:dyDescent="0.2">
      <c r="C82" s="251" t="s">
        <v>153</v>
      </c>
      <c r="D82" s="248" t="s">
        <v>154</v>
      </c>
      <c r="E82" s="249">
        <v>44.95</v>
      </c>
      <c r="F82" s="250" t="str">
        <f t="shared" si="10"/>
        <v>https://www.chukar.com/search/?q=07981</v>
      </c>
    </row>
    <row r="83" spans="3:6" ht="15" customHeight="1" x14ac:dyDescent="0.2">
      <c r="C83" s="251" t="s">
        <v>358</v>
      </c>
      <c r="D83" s="248" t="s">
        <v>359</v>
      </c>
      <c r="E83" s="249">
        <v>59.95</v>
      </c>
      <c r="F83" s="250" t="str">
        <f t="shared" ref="F83" si="11">"https://www.chukar.com/search/?q="&amp;C83</f>
        <v>https://www.chukar.com/search/?q=08205</v>
      </c>
    </row>
    <row r="84" spans="3:6" ht="15" customHeight="1" x14ac:dyDescent="0.2">
      <c r="C84" s="251" t="s">
        <v>73</v>
      </c>
      <c r="D84" s="248" t="s">
        <v>103</v>
      </c>
      <c r="E84" s="249">
        <v>44.95</v>
      </c>
      <c r="F84" s="250" t="str">
        <f t="shared" si="10"/>
        <v>https://www.chukar.com/search/?q=08302</v>
      </c>
    </row>
    <row r="85" spans="3:6" ht="15" customHeight="1" x14ac:dyDescent="0.2">
      <c r="C85" s="251" t="s">
        <v>290</v>
      </c>
      <c r="D85" s="248" t="s">
        <v>264</v>
      </c>
      <c r="E85" s="249">
        <v>14.95</v>
      </c>
      <c r="F85" s="250" t="str">
        <f t="shared" si="10"/>
        <v>https://www.chukar.com/search/?q=08702</v>
      </c>
    </row>
    <row r="86" spans="3:6" ht="15" customHeight="1" x14ac:dyDescent="0.2">
      <c r="C86" s="251" t="s">
        <v>74</v>
      </c>
      <c r="D86" s="248" t="s">
        <v>142</v>
      </c>
      <c r="E86" s="249">
        <v>59.95</v>
      </c>
      <c r="F86" s="250" t="str">
        <f t="shared" si="10"/>
        <v>https://www.chukar.com/search/?q=08811</v>
      </c>
    </row>
    <row r="87" spans="3:6" ht="15" customHeight="1" x14ac:dyDescent="0.2">
      <c r="C87" s="251" t="s">
        <v>76</v>
      </c>
      <c r="D87" s="248" t="s">
        <v>139</v>
      </c>
      <c r="E87" s="249">
        <v>49.95</v>
      </c>
      <c r="F87" s="250" t="str">
        <f t="shared" si="10"/>
        <v>https://www.chukar.com/search/?q=08814</v>
      </c>
    </row>
    <row r="88" spans="3:6" ht="15" customHeight="1" x14ac:dyDescent="0.2">
      <c r="C88" s="251" t="s">
        <v>110</v>
      </c>
      <c r="D88" s="248" t="s">
        <v>143</v>
      </c>
      <c r="E88" s="249">
        <v>59.95</v>
      </c>
      <c r="F88" s="250" t="str">
        <f t="shared" si="10"/>
        <v>https://www.chukar.com/search/?q=08838</v>
      </c>
    </row>
    <row r="89" spans="3:6" ht="15" customHeight="1" x14ac:dyDescent="0.2">
      <c r="C89" s="251" t="s">
        <v>106</v>
      </c>
      <c r="D89" s="248" t="s">
        <v>239</v>
      </c>
      <c r="E89" s="249">
        <v>54.95</v>
      </c>
      <c r="F89" s="250" t="str">
        <f t="shared" si="10"/>
        <v>https://www.chukar.com/search/?q=08840</v>
      </c>
    </row>
    <row r="90" spans="3:6" ht="15" customHeight="1" x14ac:dyDescent="0.2">
      <c r="C90" s="251" t="s">
        <v>107</v>
      </c>
      <c r="D90" s="248" t="s">
        <v>238</v>
      </c>
      <c r="E90" s="249">
        <v>54.95</v>
      </c>
      <c r="F90" s="250" t="str">
        <f t="shared" si="10"/>
        <v>https://www.chukar.com/search/?q=08841</v>
      </c>
    </row>
    <row r="91" spans="3:6" ht="15" customHeight="1" x14ac:dyDescent="0.2">
      <c r="C91" s="251" t="s">
        <v>58</v>
      </c>
      <c r="D91" s="248" t="s">
        <v>265</v>
      </c>
      <c r="E91" s="249">
        <v>54.95</v>
      </c>
      <c r="F91" s="250" t="str">
        <f t="shared" si="10"/>
        <v>https://www.chukar.com/search/?q=08843</v>
      </c>
    </row>
    <row r="92" spans="3:6" ht="15" customHeight="1" x14ac:dyDescent="0.2">
      <c r="C92" s="251" t="s">
        <v>109</v>
      </c>
      <c r="D92" s="248" t="s">
        <v>206</v>
      </c>
      <c r="E92" s="249">
        <v>59.95</v>
      </c>
      <c r="F92" s="250" t="str">
        <f t="shared" si="10"/>
        <v>https://www.chukar.com/search/?q=08848</v>
      </c>
    </row>
    <row r="93" spans="3:6" ht="15" customHeight="1" x14ac:dyDescent="0.2">
      <c r="C93" s="251" t="s">
        <v>108</v>
      </c>
      <c r="D93" s="248" t="s">
        <v>144</v>
      </c>
      <c r="E93" s="249">
        <v>59.95</v>
      </c>
      <c r="F93" s="250" t="str">
        <f t="shared" si="10"/>
        <v>https://www.chukar.com/search/?q=08860</v>
      </c>
    </row>
    <row r="94" spans="3:6" ht="15" customHeight="1" x14ac:dyDescent="0.2">
      <c r="C94" s="251" t="s">
        <v>360</v>
      </c>
      <c r="D94" s="248" t="s">
        <v>361</v>
      </c>
      <c r="E94" s="249">
        <v>54.95</v>
      </c>
      <c r="F94" s="250" t="str">
        <f t="shared" si="10"/>
        <v>https://www.chukar.com/search/?q=08871</v>
      </c>
    </row>
    <row r="95" spans="3:6" ht="15" customHeight="1" x14ac:dyDescent="0.2">
      <c r="C95" s="251" t="s">
        <v>180</v>
      </c>
      <c r="D95" s="248" t="s">
        <v>145</v>
      </c>
      <c r="E95" s="249">
        <v>59.95</v>
      </c>
      <c r="F95" s="250" t="str">
        <f t="shared" si="10"/>
        <v>https://www.chukar.com/search/?q=08907</v>
      </c>
    </row>
    <row r="96" spans="3:6" ht="15" customHeight="1" x14ac:dyDescent="0.2">
      <c r="C96" s="251" t="s">
        <v>197</v>
      </c>
      <c r="D96" s="248" t="s">
        <v>198</v>
      </c>
      <c r="E96" s="249">
        <v>49.95</v>
      </c>
      <c r="F96" s="250" t="str">
        <f t="shared" si="10"/>
        <v>https://www.chukar.com/search/?q=08908</v>
      </c>
    </row>
    <row r="97" spans="2:7" ht="15" customHeight="1" x14ac:dyDescent="0.2">
      <c r="C97" s="251" t="s">
        <v>181</v>
      </c>
      <c r="D97" s="248" t="s">
        <v>193</v>
      </c>
      <c r="E97" s="249">
        <v>59.95</v>
      </c>
      <c r="F97" s="250" t="str">
        <f t="shared" si="10"/>
        <v>https://www.chukar.com/search/?q=08909</v>
      </c>
    </row>
    <row r="98" spans="2:7" ht="15" customHeight="1" x14ac:dyDescent="0.2">
      <c r="C98" s="251" t="s">
        <v>271</v>
      </c>
      <c r="D98" s="248" t="s">
        <v>207</v>
      </c>
      <c r="E98" s="249">
        <v>59.95</v>
      </c>
      <c r="F98" s="250" t="str">
        <f t="shared" si="10"/>
        <v>https://www.chukar.com/search/?q=08914</v>
      </c>
    </row>
    <row r="99" spans="2:7" ht="15" customHeight="1" x14ac:dyDescent="0.2">
      <c r="C99" s="251" t="s">
        <v>149</v>
      </c>
      <c r="D99" s="248" t="s">
        <v>150</v>
      </c>
      <c r="E99" s="249">
        <v>59.95</v>
      </c>
      <c r="F99" s="250" t="str">
        <f t="shared" si="10"/>
        <v>https://www.chukar.com/search/?q=08915</v>
      </c>
    </row>
    <row r="100" spans="2:7" ht="15" customHeight="1" x14ac:dyDescent="0.2">
      <c r="C100" s="251" t="s">
        <v>94</v>
      </c>
      <c r="D100" s="248" t="s">
        <v>95</v>
      </c>
      <c r="E100" s="249">
        <v>24.95</v>
      </c>
      <c r="F100" s="250" t="str">
        <f t="shared" si="10"/>
        <v>https://www.chukar.com/search/?q=09205</v>
      </c>
    </row>
    <row r="101" spans="2:7" ht="15" customHeight="1" x14ac:dyDescent="0.2">
      <c r="C101" s="251" t="s">
        <v>292</v>
      </c>
      <c r="D101" s="248" t="s">
        <v>266</v>
      </c>
      <c r="E101" s="249">
        <v>12.95</v>
      </c>
      <c r="F101" s="250" t="str">
        <f t="shared" si="10"/>
        <v>https://www.chukar.com/search/?q=18102</v>
      </c>
    </row>
    <row r="102" spans="2:7" ht="15" customHeight="1" x14ac:dyDescent="0.2">
      <c r="C102" s="251" t="s">
        <v>293</v>
      </c>
      <c r="D102" s="248" t="s">
        <v>240</v>
      </c>
      <c r="E102" s="249">
        <v>13.95</v>
      </c>
      <c r="F102" s="250" t="str">
        <f t="shared" si="10"/>
        <v>https://www.chukar.com/search/?q=18705</v>
      </c>
    </row>
    <row r="103" spans="2:7" ht="15" customHeight="1" x14ac:dyDescent="0.2">
      <c r="C103" s="251" t="s">
        <v>294</v>
      </c>
      <c r="D103" s="248" t="s">
        <v>241</v>
      </c>
      <c r="E103" s="249">
        <v>13.95</v>
      </c>
      <c r="F103" s="250" t="str">
        <f t="shared" si="10"/>
        <v>https://www.chukar.com/search/?q=18804</v>
      </c>
    </row>
    <row r="104" spans="2:7" ht="15" customHeight="1" x14ac:dyDescent="0.2">
      <c r="C104" s="251" t="s">
        <v>295</v>
      </c>
      <c r="D104" s="248" t="s">
        <v>230</v>
      </c>
      <c r="E104" s="249">
        <v>14.95</v>
      </c>
      <c r="F104" s="250" t="str">
        <f t="shared" si="10"/>
        <v>https://www.chukar.com/search/?q=20006</v>
      </c>
      <c r="G104" s="178"/>
    </row>
    <row r="105" spans="2:7" ht="15" customHeight="1" x14ac:dyDescent="0.2">
      <c r="B105" s="145"/>
      <c r="C105" s="251" t="s">
        <v>296</v>
      </c>
      <c r="D105" s="248" t="s">
        <v>231</v>
      </c>
      <c r="E105" s="249">
        <v>14.95</v>
      </c>
      <c r="F105" s="250" t="str">
        <f t="shared" si="10"/>
        <v>https://www.chukar.com/search/?q=20106</v>
      </c>
    </row>
    <row r="106" spans="2:7" ht="15" customHeight="1" x14ac:dyDescent="0.2">
      <c r="C106" s="251" t="s">
        <v>297</v>
      </c>
      <c r="D106" s="248" t="s">
        <v>267</v>
      </c>
      <c r="E106" s="249">
        <v>14.95</v>
      </c>
      <c r="F106" s="250" t="str">
        <f t="shared" si="10"/>
        <v>https://www.chukar.com/search/?q=20306</v>
      </c>
    </row>
    <row r="107" spans="2:7" ht="15" customHeight="1" x14ac:dyDescent="0.2">
      <c r="B107" s="145"/>
      <c r="C107" s="251" t="s">
        <v>298</v>
      </c>
      <c r="D107" s="248" t="s">
        <v>378</v>
      </c>
      <c r="E107" s="249">
        <v>10.95</v>
      </c>
      <c r="F107" s="250" t="str">
        <f t="shared" si="10"/>
        <v>https://www.chukar.com/search/?q=20702</v>
      </c>
      <c r="G107" s="178"/>
    </row>
    <row r="108" spans="2:7" ht="15" customHeight="1" x14ac:dyDescent="0.2">
      <c r="C108" s="251" t="s">
        <v>299</v>
      </c>
      <c r="D108" s="248" t="s">
        <v>233</v>
      </c>
      <c r="E108" s="249">
        <v>16.95</v>
      </c>
      <c r="F108" s="250" t="str">
        <f t="shared" si="10"/>
        <v>https://www.chukar.com/search/?q=20806</v>
      </c>
    </row>
    <row r="109" spans="2:7" ht="15" customHeight="1" x14ac:dyDescent="0.2">
      <c r="B109" s="145"/>
      <c r="C109" s="251" t="s">
        <v>300</v>
      </c>
      <c r="D109" s="248" t="s">
        <v>232</v>
      </c>
      <c r="E109" s="249">
        <v>16.95</v>
      </c>
      <c r="F109" s="250" t="str">
        <f t="shared" si="10"/>
        <v>https://www.chukar.com/search/?q=20906</v>
      </c>
    </row>
    <row r="110" spans="2:7" ht="15" customHeight="1" x14ac:dyDescent="0.2">
      <c r="B110" s="145"/>
      <c r="C110" s="251" t="s">
        <v>301</v>
      </c>
      <c r="D110" s="248" t="s">
        <v>223</v>
      </c>
      <c r="E110" s="249">
        <v>16.95</v>
      </c>
      <c r="F110" s="250" t="str">
        <f t="shared" si="10"/>
        <v>https://www.chukar.com/search/?q=21107</v>
      </c>
    </row>
    <row r="111" spans="2:7" ht="15" customHeight="1" x14ac:dyDescent="0.2">
      <c r="C111" s="251" t="s">
        <v>302</v>
      </c>
      <c r="D111" s="248" t="s">
        <v>217</v>
      </c>
      <c r="E111" s="249">
        <v>16.95</v>
      </c>
      <c r="F111" s="250" t="str">
        <f t="shared" si="10"/>
        <v>https://www.chukar.com/search/?q=21307</v>
      </c>
    </row>
    <row r="112" spans="2:7" ht="15" customHeight="1" x14ac:dyDescent="0.2">
      <c r="C112" s="251" t="s">
        <v>303</v>
      </c>
      <c r="D112" s="248" t="s">
        <v>224</v>
      </c>
      <c r="E112" s="249">
        <v>16.95</v>
      </c>
      <c r="F112" s="250" t="str">
        <f t="shared" si="10"/>
        <v>https://www.chukar.com/search/?q=21707</v>
      </c>
    </row>
    <row r="113" spans="2:7" ht="15" customHeight="1" x14ac:dyDescent="0.2">
      <c r="C113" s="251" t="s">
        <v>304</v>
      </c>
      <c r="D113" s="248" t="s">
        <v>213</v>
      </c>
      <c r="E113" s="249">
        <v>19.95</v>
      </c>
      <c r="F113" s="250" t="str">
        <f t="shared" si="10"/>
        <v>https://www.chukar.com/search/?q=21907</v>
      </c>
    </row>
    <row r="114" spans="2:7" ht="15" customHeight="1" x14ac:dyDescent="0.2">
      <c r="C114" s="251" t="s">
        <v>305</v>
      </c>
      <c r="D114" s="248" t="s">
        <v>218</v>
      </c>
      <c r="E114" s="249">
        <v>16.95</v>
      </c>
      <c r="F114" s="250" t="str">
        <f t="shared" si="10"/>
        <v>https://www.chukar.com/search/?q=22007</v>
      </c>
    </row>
    <row r="115" spans="2:7" ht="15" customHeight="1" x14ac:dyDescent="0.2">
      <c r="B115" s="145"/>
      <c r="C115" s="251" t="s">
        <v>306</v>
      </c>
      <c r="D115" s="248" t="s">
        <v>242</v>
      </c>
      <c r="E115" s="249">
        <v>99.95</v>
      </c>
      <c r="F115" s="250" t="str">
        <f t="shared" si="10"/>
        <v>https://www.chukar.com/search/?q=22048</v>
      </c>
      <c r="G115" s="178"/>
    </row>
    <row r="116" spans="2:7" ht="15" customHeight="1" x14ac:dyDescent="0.2">
      <c r="B116" s="145"/>
      <c r="C116" s="251" t="s">
        <v>307</v>
      </c>
      <c r="D116" s="248" t="s">
        <v>220</v>
      </c>
      <c r="E116" s="249">
        <v>16.95</v>
      </c>
      <c r="F116" s="250" t="str">
        <f t="shared" si="10"/>
        <v>https://www.chukar.com/search/?q=22107</v>
      </c>
    </row>
    <row r="117" spans="2:7" ht="15" customHeight="1" x14ac:dyDescent="0.2">
      <c r="C117" s="251" t="s">
        <v>308</v>
      </c>
      <c r="D117" s="248" t="s">
        <v>219</v>
      </c>
      <c r="E117" s="249">
        <v>16.95</v>
      </c>
      <c r="F117" s="250" t="str">
        <f t="shared" si="10"/>
        <v>https://www.chukar.com/search/?q=22207</v>
      </c>
    </row>
    <row r="118" spans="2:7" ht="15" customHeight="1" x14ac:dyDescent="0.2">
      <c r="C118" s="251" t="s">
        <v>309</v>
      </c>
      <c r="D118" s="248" t="s">
        <v>211</v>
      </c>
      <c r="E118" s="249">
        <v>16.95</v>
      </c>
      <c r="F118" s="250" t="str">
        <f t="shared" si="10"/>
        <v>https://www.chukar.com/search/?q=22307</v>
      </c>
    </row>
    <row r="119" spans="2:7" ht="15" customHeight="1" x14ac:dyDescent="0.2">
      <c r="C119" s="251" t="s">
        <v>310</v>
      </c>
      <c r="D119" s="248" t="s">
        <v>216</v>
      </c>
      <c r="E119" s="249">
        <v>16.95</v>
      </c>
      <c r="F119" s="250" t="str">
        <f t="shared" si="10"/>
        <v>https://www.chukar.com/search/?q=22507</v>
      </c>
    </row>
    <row r="120" spans="2:7" ht="15" customHeight="1" x14ac:dyDescent="0.2">
      <c r="B120" s="145"/>
      <c r="C120" s="251" t="s">
        <v>311</v>
      </c>
      <c r="D120" s="248" t="s">
        <v>222</v>
      </c>
      <c r="E120" s="249">
        <v>16.95</v>
      </c>
      <c r="F120" s="250" t="str">
        <f t="shared" si="10"/>
        <v>https://www.chukar.com/search/?q=22807</v>
      </c>
      <c r="G120" s="178"/>
    </row>
    <row r="121" spans="2:7" ht="15" customHeight="1" x14ac:dyDescent="0.2">
      <c r="B121" s="145"/>
      <c r="C121" s="251" t="s">
        <v>291</v>
      </c>
      <c r="D121" s="248" t="s">
        <v>221</v>
      </c>
      <c r="E121" s="249">
        <v>16.95</v>
      </c>
      <c r="F121" s="250" t="str">
        <f t="shared" si="10"/>
        <v>https://www.chukar.com/search/?q=23507</v>
      </c>
    </row>
    <row r="122" spans="2:7" ht="15" customHeight="1" x14ac:dyDescent="0.2">
      <c r="C122" s="251" t="s">
        <v>312</v>
      </c>
      <c r="D122" s="248" t="s">
        <v>88</v>
      </c>
      <c r="E122" s="249">
        <v>99.95</v>
      </c>
      <c r="F122" s="250" t="str">
        <f t="shared" si="10"/>
        <v>https://www.chukar.com/search/?q=23548</v>
      </c>
    </row>
    <row r="123" spans="2:7" ht="15" customHeight="1" x14ac:dyDescent="0.2">
      <c r="B123" s="145"/>
      <c r="C123" s="251" t="s">
        <v>313</v>
      </c>
      <c r="D123" s="248" t="s">
        <v>212</v>
      </c>
      <c r="E123" s="249">
        <v>16.95</v>
      </c>
      <c r="F123" s="250" t="str">
        <f t="shared" si="10"/>
        <v>https://www.chukar.com/search/?q=23807</v>
      </c>
    </row>
    <row r="124" spans="2:7" ht="15" customHeight="1" x14ac:dyDescent="0.2">
      <c r="B124" s="145"/>
      <c r="C124" s="251" t="s">
        <v>314</v>
      </c>
      <c r="D124" s="248" t="s">
        <v>195</v>
      </c>
      <c r="E124" s="249">
        <v>99.95</v>
      </c>
      <c r="F124" s="250" t="str">
        <f t="shared" si="10"/>
        <v>https://www.chukar.com/search/?q=23848</v>
      </c>
    </row>
    <row r="125" spans="2:7" ht="15" customHeight="1" x14ac:dyDescent="0.2">
      <c r="B125" s="145"/>
      <c r="C125" s="251" t="s">
        <v>315</v>
      </c>
      <c r="D125" s="248" t="s">
        <v>209</v>
      </c>
      <c r="E125" s="249">
        <v>16.95</v>
      </c>
      <c r="F125" s="250" t="str">
        <f t="shared" si="10"/>
        <v>https://www.chukar.com/search/?q=23907</v>
      </c>
    </row>
    <row r="126" spans="2:7" ht="15" customHeight="1" x14ac:dyDescent="0.2">
      <c r="C126" s="251" t="s">
        <v>316</v>
      </c>
      <c r="D126" s="248" t="s">
        <v>226</v>
      </c>
      <c r="E126" s="249">
        <v>15.95</v>
      </c>
      <c r="F126" s="250" t="str">
        <f t="shared" si="10"/>
        <v>https://www.chukar.com/search/?q=24006</v>
      </c>
    </row>
    <row r="127" spans="2:7" ht="15" customHeight="1" x14ac:dyDescent="0.2">
      <c r="C127" s="251" t="s">
        <v>317</v>
      </c>
      <c r="D127" s="248" t="s">
        <v>229</v>
      </c>
      <c r="E127" s="249">
        <v>15.95</v>
      </c>
      <c r="F127" s="250" t="str">
        <f t="shared" si="10"/>
        <v>https://www.chukar.com/search/?q=24106</v>
      </c>
    </row>
    <row r="128" spans="2:7" ht="15" customHeight="1" x14ac:dyDescent="0.2">
      <c r="C128" s="251" t="s">
        <v>318</v>
      </c>
      <c r="D128" s="248" t="s">
        <v>96</v>
      </c>
      <c r="E128" s="249">
        <v>79.95</v>
      </c>
      <c r="F128" s="250" t="str">
        <f t="shared" si="10"/>
        <v>https://www.chukar.com/search/?q=24132</v>
      </c>
    </row>
    <row r="129" spans="2:6" ht="15" customHeight="1" x14ac:dyDescent="0.2">
      <c r="C129" s="251" t="s">
        <v>319</v>
      </c>
      <c r="D129" s="248" t="s">
        <v>227</v>
      </c>
      <c r="E129" s="249">
        <v>15.95</v>
      </c>
      <c r="F129" s="250" t="str">
        <f t="shared" si="10"/>
        <v>https://www.chukar.com/search/?q=24206</v>
      </c>
    </row>
    <row r="130" spans="2:6" ht="15" customHeight="1" x14ac:dyDescent="0.2">
      <c r="C130" s="251" t="s">
        <v>320</v>
      </c>
      <c r="D130" s="248" t="s">
        <v>228</v>
      </c>
      <c r="E130" s="249">
        <v>15.95</v>
      </c>
      <c r="F130" s="250" t="str">
        <f t="shared" si="10"/>
        <v>https://www.chukar.com/search/?q=25006</v>
      </c>
    </row>
    <row r="131" spans="2:6" ht="15" customHeight="1" x14ac:dyDescent="0.2">
      <c r="C131" s="251" t="s">
        <v>321</v>
      </c>
      <c r="D131" s="248" t="s">
        <v>158</v>
      </c>
      <c r="E131" s="249">
        <v>79.95</v>
      </c>
      <c r="F131" s="250" t="str">
        <f t="shared" si="10"/>
        <v>https://www.chukar.com/search/?q=25032</v>
      </c>
    </row>
    <row r="132" spans="2:6" ht="15" customHeight="1" x14ac:dyDescent="0.2">
      <c r="C132" s="251" t="s">
        <v>322</v>
      </c>
      <c r="D132" s="248" t="s">
        <v>225</v>
      </c>
      <c r="E132" s="249">
        <v>16.95</v>
      </c>
      <c r="F132" s="250" t="str">
        <f t="shared" si="10"/>
        <v>https://www.chukar.com/search/?q=25207</v>
      </c>
    </row>
    <row r="133" spans="2:6" ht="15" customHeight="1" x14ac:dyDescent="0.2">
      <c r="C133" s="251" t="s">
        <v>323</v>
      </c>
      <c r="D133" s="248" t="s">
        <v>370</v>
      </c>
      <c r="E133" s="249">
        <v>16.95</v>
      </c>
      <c r="F133" s="250" t="str">
        <f t="shared" si="10"/>
        <v>https://www.chukar.com/search/?q=25507</v>
      </c>
    </row>
    <row r="134" spans="2:6" ht="15" customHeight="1" x14ac:dyDescent="0.2">
      <c r="B134" s="145"/>
      <c r="C134" s="251" t="s">
        <v>324</v>
      </c>
      <c r="D134" s="248" t="s">
        <v>210</v>
      </c>
      <c r="E134" s="249">
        <v>16.95</v>
      </c>
      <c r="F134" s="250" t="str">
        <f t="shared" si="10"/>
        <v>https://www.chukar.com/search/?q=26007</v>
      </c>
    </row>
    <row r="135" spans="2:6" ht="15" customHeight="1" x14ac:dyDescent="0.2">
      <c r="B135" s="145"/>
      <c r="C135" s="251" t="s">
        <v>325</v>
      </c>
      <c r="D135" s="248" t="s">
        <v>165</v>
      </c>
      <c r="E135" s="249">
        <v>99.95</v>
      </c>
      <c r="F135" s="250" t="str">
        <f t="shared" si="10"/>
        <v>https://www.chukar.com/search/?q=26048</v>
      </c>
    </row>
    <row r="136" spans="2:6" ht="15" customHeight="1" x14ac:dyDescent="0.2">
      <c r="C136" s="251" t="s">
        <v>326</v>
      </c>
      <c r="D136" s="248" t="s">
        <v>214</v>
      </c>
      <c r="E136" s="249">
        <v>19.95</v>
      </c>
      <c r="F136" s="250" t="str">
        <f t="shared" si="10"/>
        <v>https://www.chukar.com/search/?q=27207</v>
      </c>
    </row>
    <row r="137" spans="2:6" ht="15" customHeight="1" x14ac:dyDescent="0.2">
      <c r="C137" s="251" t="s">
        <v>327</v>
      </c>
      <c r="D137" s="248" t="s">
        <v>215</v>
      </c>
      <c r="E137" s="249">
        <v>19.95</v>
      </c>
      <c r="F137" s="250" t="str">
        <f t="shared" si="10"/>
        <v>https://www.chukar.com/search/?q=27507</v>
      </c>
    </row>
    <row r="138" spans="2:6" ht="15" customHeight="1" x14ac:dyDescent="0.2">
      <c r="C138" s="251" t="s">
        <v>328</v>
      </c>
      <c r="D138" s="248" t="s">
        <v>268</v>
      </c>
      <c r="E138" s="249">
        <v>13.95</v>
      </c>
      <c r="F138" s="250" t="str">
        <f t="shared" si="10"/>
        <v>https://www.chukar.com/search/?q=30705</v>
      </c>
    </row>
    <row r="139" spans="2:6" ht="15" customHeight="1" x14ac:dyDescent="0.2">
      <c r="C139" s="251" t="s">
        <v>329</v>
      </c>
      <c r="D139" s="248" t="s">
        <v>97</v>
      </c>
      <c r="E139" s="249">
        <v>34.950000000000003</v>
      </c>
      <c r="F139" s="250" t="str">
        <f t="shared" ref="F139:F152" si="12">"https://www.chukar.com/search/?q="&amp;C139</f>
        <v>https://www.chukar.com/search/?q=30716</v>
      </c>
    </row>
    <row r="140" spans="2:6" ht="15" customHeight="1" x14ac:dyDescent="0.2">
      <c r="C140" s="251" t="s">
        <v>330</v>
      </c>
      <c r="D140" s="248" t="s">
        <v>371</v>
      </c>
      <c r="E140" s="249">
        <v>15.95</v>
      </c>
      <c r="F140" s="250" t="str">
        <f t="shared" si="12"/>
        <v>https://www.chukar.com/search/?q=33613</v>
      </c>
    </row>
    <row r="141" spans="2:6" ht="15" customHeight="1" x14ac:dyDescent="0.2">
      <c r="C141" s="251" t="s">
        <v>331</v>
      </c>
      <c r="D141" s="248" t="s">
        <v>235</v>
      </c>
      <c r="E141" s="249">
        <v>15.95</v>
      </c>
      <c r="F141" s="250" t="str">
        <f t="shared" si="12"/>
        <v>https://www.chukar.com/search/?q=33813</v>
      </c>
    </row>
    <row r="142" spans="2:6" ht="15" customHeight="1" x14ac:dyDescent="0.2">
      <c r="B142" s="147"/>
      <c r="C142" s="251" t="s">
        <v>332</v>
      </c>
      <c r="D142" s="248" t="s">
        <v>234</v>
      </c>
      <c r="E142" s="249">
        <v>15.95</v>
      </c>
      <c r="F142" s="250" t="str">
        <f t="shared" si="12"/>
        <v>https://www.chukar.com/search/?q=36313</v>
      </c>
    </row>
    <row r="143" spans="2:6" ht="15" customHeight="1" x14ac:dyDescent="0.2">
      <c r="B143" s="147"/>
      <c r="C143" s="251" t="s">
        <v>333</v>
      </c>
      <c r="D143" s="248" t="s">
        <v>372</v>
      </c>
      <c r="E143" s="249">
        <v>15.95</v>
      </c>
      <c r="F143" s="250" t="str">
        <f t="shared" si="12"/>
        <v>https://www.chukar.com/search/?q=36613</v>
      </c>
    </row>
    <row r="144" spans="2:6" ht="15" customHeight="1" x14ac:dyDescent="0.2">
      <c r="C144" s="251" t="s">
        <v>334</v>
      </c>
      <c r="D144" s="248" t="s">
        <v>373</v>
      </c>
      <c r="E144" s="249">
        <v>15.95</v>
      </c>
      <c r="F144" s="250" t="str">
        <f t="shared" si="12"/>
        <v>https://www.chukar.com/search/?q=36714</v>
      </c>
    </row>
    <row r="145" spans="3:6" ht="15" customHeight="1" x14ac:dyDescent="0.2">
      <c r="C145" s="251" t="s">
        <v>374</v>
      </c>
      <c r="D145" s="248" t="s">
        <v>375</v>
      </c>
      <c r="E145" s="249">
        <v>15.95</v>
      </c>
      <c r="F145" s="250"/>
    </row>
    <row r="146" spans="3:6" ht="15" customHeight="1" x14ac:dyDescent="0.2">
      <c r="C146" s="251" t="s">
        <v>335</v>
      </c>
      <c r="D146" s="248" t="s">
        <v>236</v>
      </c>
      <c r="E146" s="249">
        <v>15.95</v>
      </c>
      <c r="F146" s="250" t="str">
        <f t="shared" si="12"/>
        <v>https://www.chukar.com/search/?q=38813</v>
      </c>
    </row>
    <row r="147" spans="3:6" ht="15" customHeight="1" x14ac:dyDescent="0.2">
      <c r="C147" s="251" t="s">
        <v>377</v>
      </c>
      <c r="D147" s="248" t="s">
        <v>376</v>
      </c>
      <c r="E147" s="249">
        <v>15.95</v>
      </c>
      <c r="F147" s="250"/>
    </row>
    <row r="148" spans="3:6" ht="15" customHeight="1" x14ac:dyDescent="0.2">
      <c r="C148" s="251" t="s">
        <v>336</v>
      </c>
      <c r="D148" s="248" t="s">
        <v>237</v>
      </c>
      <c r="E148" s="249">
        <v>25.95</v>
      </c>
      <c r="F148" s="250" t="str">
        <f t="shared" si="12"/>
        <v>https://www.chukar.com/search/?q=39140</v>
      </c>
    </row>
    <row r="149" spans="3:6" ht="15" customHeight="1" x14ac:dyDescent="0.2">
      <c r="C149" s="251" t="s">
        <v>337</v>
      </c>
      <c r="D149" s="248" t="s">
        <v>379</v>
      </c>
      <c r="E149" s="249">
        <v>25.95</v>
      </c>
      <c r="F149" s="250" t="str">
        <f t="shared" si="12"/>
        <v>https://www.chukar.com/search/?q=39340</v>
      </c>
    </row>
    <row r="150" spans="3:6" ht="15" customHeight="1" x14ac:dyDescent="0.2">
      <c r="C150" s="251" t="s">
        <v>338</v>
      </c>
      <c r="D150" s="248" t="s">
        <v>269</v>
      </c>
      <c r="E150" s="249">
        <v>15.95</v>
      </c>
      <c r="F150" s="250" t="str">
        <f t="shared" si="12"/>
        <v>https://www.chukar.com/search/?q=40103</v>
      </c>
    </row>
    <row r="151" spans="3:6" ht="15" customHeight="1" x14ac:dyDescent="0.2">
      <c r="C151" s="251" t="s">
        <v>362</v>
      </c>
      <c r="D151" s="248" t="s">
        <v>363</v>
      </c>
      <c r="E151" s="249">
        <v>15.95</v>
      </c>
      <c r="F151" s="250" t="str">
        <f t="shared" ref="F151" si="13">"https://www.chukar.com/search/?q="&amp;C151</f>
        <v>https://www.chukar.com/search/?q=40104</v>
      </c>
    </row>
    <row r="152" spans="3:6" ht="15" customHeight="1" x14ac:dyDescent="0.2">
      <c r="C152" s="251" t="s">
        <v>339</v>
      </c>
      <c r="D152" s="248" t="s">
        <v>270</v>
      </c>
      <c r="E152" s="249">
        <v>200</v>
      </c>
      <c r="F152" s="250" t="str">
        <f t="shared" si="12"/>
        <v>https://www.chukar.com/search/?q=55301</v>
      </c>
    </row>
    <row r="153" spans="3:6" ht="15" x14ac:dyDescent="0.2">
      <c r="C153" s="246"/>
      <c r="D153" s="244"/>
      <c r="E153" s="247"/>
    </row>
    <row r="154" spans="3:6" ht="15" x14ac:dyDescent="0.2">
      <c r="C154" s="246"/>
      <c r="D154" s="244"/>
      <c r="E154" s="247"/>
    </row>
    <row r="155" spans="3:6" ht="15" x14ac:dyDescent="0.2">
      <c r="C155" s="246"/>
      <c r="D155" s="244"/>
      <c r="E155" s="247"/>
    </row>
    <row r="156" spans="3:6" ht="15" x14ac:dyDescent="0.2">
      <c r="C156" s="245"/>
      <c r="D156" s="244"/>
      <c r="E156" s="244"/>
    </row>
    <row r="157" spans="3:6" ht="15" x14ac:dyDescent="0.2">
      <c r="C157" s="245"/>
      <c r="D157" s="244"/>
      <c r="E157" s="244"/>
    </row>
    <row r="158" spans="3:6" ht="15" x14ac:dyDescent="0.2">
      <c r="C158" s="246"/>
      <c r="D158" s="247"/>
      <c r="E158" s="247"/>
    </row>
    <row r="159" spans="3:6" x14ac:dyDescent="0.2">
      <c r="C159" s="243"/>
      <c r="E159" s="144"/>
    </row>
    <row r="161" spans="3:5" x14ac:dyDescent="0.2">
      <c r="C161" s="243"/>
      <c r="E161" s="144"/>
    </row>
    <row r="162" spans="3:5" x14ac:dyDescent="0.2">
      <c r="C162" s="243"/>
      <c r="E162" s="144"/>
    </row>
    <row r="163" spans="3:5" x14ac:dyDescent="0.2">
      <c r="C163" s="243"/>
      <c r="E163" s="144"/>
    </row>
    <row r="164" spans="3:5" x14ac:dyDescent="0.2">
      <c r="C164" s="243"/>
      <c r="E164" s="144"/>
    </row>
  </sheetData>
  <sortState xmlns:xlrd2="http://schemas.microsoft.com/office/spreadsheetml/2017/richdata2" ref="C8:E158">
    <sortCondition ref="C8:C158"/>
  </sortState>
  <phoneticPr fontId="2" type="noConversion"/>
  <pageMargins left="0.25" right="0.25" top="0.75" bottom="0.75" header="0.3" footer="0.3"/>
  <pageSetup scale="9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Order Form</vt:lpstr>
      <vt:lpstr>Instructions</vt:lpstr>
      <vt:lpstr>Product Numbers</vt:lpstr>
    </vt:vector>
  </TitlesOfParts>
  <Company>Chukar Cherry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Holly Oten</dc:creator>
  <cp:lastModifiedBy>Tim Oten</cp:lastModifiedBy>
  <cp:lastPrinted>2023-09-02T00:00:49Z</cp:lastPrinted>
  <dcterms:created xsi:type="dcterms:W3CDTF">2008-03-04T23:56:22Z</dcterms:created>
  <dcterms:modified xsi:type="dcterms:W3CDTF">2025-10-17T15:19:02Z</dcterms:modified>
</cp:coreProperties>
</file>